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indi\Documents\"/>
    </mc:Choice>
  </mc:AlternateContent>
  <xr:revisionPtr revIDLastSave="0" documentId="8_{FE3EF8EF-E26A-4C56-AEBC-EE65320BAFC6}" xr6:coauthVersionLast="47" xr6:coauthVersionMax="47" xr10:uidLastSave="{00000000-0000-0000-0000-000000000000}"/>
  <bookViews>
    <workbookView xWindow="28680" yWindow="-120" windowWidth="29040" windowHeight="15840" xr2:uid="{F7CB47E5-33BB-47E9-9AD7-C7A7E54899F5}"/>
  </bookViews>
  <sheets>
    <sheet name="Master Budget" sheetId="1" r:id="rId1"/>
    <sheet name="Calculations Sheet" sheetId="19" r:id="rId2"/>
    <sheet name="Bank Accts Fields Instructions" sheetId="20" r:id="rId3"/>
    <sheet name="Oct 2022" sheetId="6" state="hidden" r:id="rId4"/>
    <sheet name="Nov2022" sheetId="7" state="hidden" r:id="rId5"/>
    <sheet name="Dec 2022" sheetId="8" state="hidden" r:id="rId6"/>
    <sheet name="1st Quarter" sheetId="2" state="hidden" r:id="rId7"/>
    <sheet name="Jan 2023" sheetId="9" r:id="rId8"/>
    <sheet name="Feb 2023" sheetId="10" r:id="rId9"/>
    <sheet name="March 2023" sheetId="11" r:id="rId10"/>
    <sheet name="2nd Quarter" sheetId="3" r:id="rId11"/>
    <sheet name="April 2023" sheetId="12" r:id="rId12"/>
    <sheet name="May 2023" sheetId="13" r:id="rId13"/>
    <sheet name="June 2023" sheetId="14" r:id="rId14"/>
    <sheet name="3rd Quarter" sheetId="4" r:id="rId15"/>
    <sheet name="July 2023" sheetId="15" r:id="rId16"/>
    <sheet name="Aug 2023" sheetId="16" r:id="rId17"/>
    <sheet name="Sept 2023" sheetId="17" r:id="rId18"/>
    <sheet name="4th Quarter" sheetId="5" r:id="rId19"/>
    <sheet name="Year End Totals" sheetId="18" r:id="rId20"/>
  </sheets>
  <definedNames>
    <definedName name="_xlnm.Print_Area" localSheetId="0">'Master Budget'!$A$2:$Q$122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6" i="15" l="1"/>
  <c r="H167" i="14"/>
  <c r="K121" i="1"/>
  <c r="H28" i="14" l="1"/>
  <c r="K12" i="1"/>
  <c r="K3" i="1"/>
  <c r="K4" i="1"/>
  <c r="K6" i="1"/>
  <c r="N73" i="1"/>
  <c r="M73" i="1"/>
  <c r="L73" i="1"/>
  <c r="K73" i="1"/>
  <c r="J73" i="1"/>
  <c r="I73" i="1"/>
  <c r="G109" i="17"/>
  <c r="G43" i="17"/>
  <c r="J121" i="1"/>
  <c r="G21" i="12" l="1"/>
  <c r="I34" i="1"/>
  <c r="I121" i="1"/>
  <c r="G109" i="12"/>
  <c r="H121" i="1"/>
  <c r="G108" i="11"/>
  <c r="H73" i="1"/>
  <c r="H72" i="1"/>
  <c r="G121" i="1"/>
  <c r="H22" i="10" l="1"/>
  <c r="G21" i="10"/>
  <c r="G73" i="1"/>
  <c r="G72" i="1"/>
  <c r="B21" i="1"/>
  <c r="B101" i="1"/>
  <c r="B44" i="1"/>
  <c r="O98" i="1"/>
  <c r="P98" i="1" s="1"/>
  <c r="O97" i="1"/>
  <c r="P97" i="1" s="1"/>
  <c r="O96" i="1"/>
  <c r="Q96" i="1" s="1"/>
  <c r="O95" i="1"/>
  <c r="Q95" i="1" s="1"/>
  <c r="O94" i="1"/>
  <c r="P94" i="1" s="1"/>
  <c r="O93" i="1"/>
  <c r="Q93" i="1" s="1"/>
  <c r="F73" i="1"/>
  <c r="F72" i="1"/>
  <c r="E73" i="1"/>
  <c r="E72" i="1"/>
  <c r="D73" i="1"/>
  <c r="D72" i="1"/>
  <c r="C73" i="1"/>
  <c r="C72" i="1"/>
  <c r="C74" i="1"/>
  <c r="D74" i="1"/>
  <c r="E74" i="1"/>
  <c r="F74" i="1"/>
  <c r="G74" i="1"/>
  <c r="H74" i="1"/>
  <c r="I74" i="1"/>
  <c r="J74" i="1"/>
  <c r="K74" i="1"/>
  <c r="L74" i="1"/>
  <c r="M74" i="1"/>
  <c r="N74" i="1"/>
  <c r="H29" i="9"/>
  <c r="F121" i="1"/>
  <c r="G186" i="9"/>
  <c r="B18" i="1"/>
  <c r="G118" i="8"/>
  <c r="G52" i="8"/>
  <c r="E121" i="1"/>
  <c r="Q97" i="1" l="1"/>
  <c r="P96" i="1"/>
  <c r="Q94" i="1"/>
  <c r="Q98" i="1"/>
  <c r="P95" i="1"/>
  <c r="P93" i="1"/>
  <c r="O74" i="1"/>
  <c r="Q74" i="1" s="1"/>
  <c r="D121" i="1"/>
  <c r="G196" i="7"/>
  <c r="C121" i="1"/>
  <c r="B121" i="1"/>
  <c r="C77" i="1"/>
  <c r="C71" i="1"/>
  <c r="G197" i="6"/>
  <c r="H22" i="6"/>
  <c r="G21" i="6"/>
  <c r="G53" i="6"/>
  <c r="G35" i="6"/>
  <c r="L40" i="1"/>
  <c r="K40" i="1"/>
  <c r="J40" i="1"/>
  <c r="I40" i="1"/>
  <c r="H40" i="1"/>
  <c r="G40" i="1"/>
  <c r="F40" i="1"/>
  <c r="E40" i="1"/>
  <c r="D40" i="1"/>
  <c r="C40" i="1"/>
  <c r="P74" i="1" l="1"/>
  <c r="N40" i="1"/>
  <c r="M40" i="1"/>
  <c r="O40" i="1" l="1"/>
  <c r="H114" i="1"/>
  <c r="G109" i="16"/>
  <c r="G109" i="15"/>
  <c r="H109" i="14"/>
  <c r="G109" i="13"/>
  <c r="G108" i="10"/>
  <c r="G108" i="9"/>
  <c r="G118" i="7"/>
  <c r="N76" i="1"/>
  <c r="M76" i="1"/>
  <c r="L76" i="1"/>
  <c r="K76" i="1"/>
  <c r="J76" i="1"/>
  <c r="I76" i="1"/>
  <c r="H76" i="1"/>
  <c r="G76" i="1"/>
  <c r="F76" i="1"/>
  <c r="E76" i="1"/>
  <c r="D76" i="1"/>
  <c r="N38" i="1"/>
  <c r="M38" i="1"/>
  <c r="L38" i="1"/>
  <c r="K38" i="1"/>
  <c r="J38" i="1"/>
  <c r="I38" i="1"/>
  <c r="H38" i="1"/>
  <c r="G38" i="1"/>
  <c r="F38" i="1"/>
  <c r="E38" i="1"/>
  <c r="D38" i="1"/>
  <c r="G119" i="6"/>
  <c r="C76" i="1"/>
  <c r="C38" i="1"/>
  <c r="O14" i="20" l="1"/>
  <c r="N14" i="20"/>
  <c r="M14" i="20"/>
  <c r="L14" i="20"/>
  <c r="K14" i="20"/>
  <c r="J14" i="20"/>
  <c r="I14" i="20"/>
  <c r="H14" i="20"/>
  <c r="G14" i="20"/>
  <c r="F14" i="20"/>
  <c r="E14" i="20"/>
  <c r="D14" i="20"/>
  <c r="C14" i="20"/>
  <c r="J10" i="20"/>
  <c r="J15" i="20" s="1"/>
  <c r="H10" i="20"/>
  <c r="H15" i="20" s="1"/>
  <c r="F10" i="20"/>
  <c r="F15" i="20" s="1"/>
  <c r="O8" i="20"/>
  <c r="O10" i="20" s="1"/>
  <c r="O15" i="20" s="1"/>
  <c r="N8" i="20"/>
  <c r="N10" i="20" s="1"/>
  <c r="N15" i="20" s="1"/>
  <c r="M8" i="20"/>
  <c r="M10" i="20" s="1"/>
  <c r="M15" i="20" s="1"/>
  <c r="L8" i="20"/>
  <c r="L10" i="20" s="1"/>
  <c r="L15" i="20" s="1"/>
  <c r="K8" i="20"/>
  <c r="K10" i="20" s="1"/>
  <c r="K15" i="20" s="1"/>
  <c r="J8" i="20"/>
  <c r="I8" i="20"/>
  <c r="I10" i="20" s="1"/>
  <c r="I15" i="20" s="1"/>
  <c r="H8" i="20"/>
  <c r="G8" i="20"/>
  <c r="G10" i="20" s="1"/>
  <c r="G15" i="20" s="1"/>
  <c r="F8" i="20"/>
  <c r="E8" i="20"/>
  <c r="E10" i="20" s="1"/>
  <c r="E15" i="20" s="1"/>
  <c r="D8" i="20"/>
  <c r="D10" i="20" s="1"/>
  <c r="C8" i="20"/>
  <c r="C10" i="20" s="1"/>
  <c r="C15" i="20" s="1"/>
  <c r="B90" i="18"/>
  <c r="B88" i="18"/>
  <c r="B86" i="18"/>
  <c r="B82" i="18"/>
  <c r="B80" i="18"/>
  <c r="B78" i="18"/>
  <c r="B75" i="18"/>
  <c r="B74" i="18"/>
  <c r="B73" i="18"/>
  <c r="B71" i="18"/>
  <c r="B70" i="18"/>
  <c r="B69" i="18"/>
  <c r="B68" i="18"/>
  <c r="B67" i="18"/>
  <c r="B66" i="18"/>
  <c r="B65" i="18"/>
  <c r="B60" i="18"/>
  <c r="B58" i="18"/>
  <c r="B55" i="18"/>
  <c r="B53" i="18"/>
  <c r="B52" i="18"/>
  <c r="B51" i="18"/>
  <c r="B50" i="18"/>
  <c r="B47" i="18"/>
  <c r="B45" i="18"/>
  <c r="B44" i="18"/>
  <c r="B43" i="18"/>
  <c r="B42" i="18"/>
  <c r="B39" i="18"/>
  <c r="B37" i="18"/>
  <c r="B36" i="18"/>
  <c r="B35" i="18"/>
  <c r="B34" i="18"/>
  <c r="B33" i="18"/>
  <c r="B32" i="18"/>
  <c r="B31" i="18"/>
  <c r="B26" i="18"/>
  <c r="B25" i="18"/>
  <c r="B24" i="18"/>
  <c r="B23" i="18"/>
  <c r="B22" i="18"/>
  <c r="B21" i="18"/>
  <c r="B17" i="18"/>
  <c r="B16" i="18"/>
  <c r="B15" i="18"/>
  <c r="B14" i="18"/>
  <c r="B10" i="18"/>
  <c r="B9" i="18"/>
  <c r="B8" i="18"/>
  <c r="B7" i="18"/>
  <c r="B6" i="18"/>
  <c r="B5" i="18"/>
  <c r="B4" i="18"/>
  <c r="B3" i="18"/>
  <c r="B2" i="18"/>
  <c r="B60" i="1"/>
  <c r="B54" i="18" s="1"/>
  <c r="N86" i="1"/>
  <c r="N85" i="1"/>
  <c r="N81" i="1"/>
  <c r="N80" i="1"/>
  <c r="N79" i="1"/>
  <c r="N78" i="1"/>
  <c r="N77" i="1"/>
  <c r="N75" i="1"/>
  <c r="N72" i="1"/>
  <c r="N71" i="1"/>
  <c r="N64" i="1"/>
  <c r="N63" i="1"/>
  <c r="N59" i="1"/>
  <c r="N58" i="1"/>
  <c r="N57" i="1"/>
  <c r="N56" i="1"/>
  <c r="N55" i="1"/>
  <c r="N43" i="1"/>
  <c r="N42" i="1"/>
  <c r="N41" i="1"/>
  <c r="N37" i="1"/>
  <c r="N36" i="1"/>
  <c r="N35" i="1"/>
  <c r="N34" i="1"/>
  <c r="N29" i="1"/>
  <c r="N28" i="1"/>
  <c r="N27" i="1"/>
  <c r="N26" i="1"/>
  <c r="N24" i="1"/>
  <c r="N20" i="1"/>
  <c r="N12" i="1"/>
  <c r="N10" i="1"/>
  <c r="N9" i="1"/>
  <c r="N8" i="1"/>
  <c r="N7" i="1"/>
  <c r="N6" i="1"/>
  <c r="N5" i="1"/>
  <c r="N4" i="1"/>
  <c r="N3" i="1"/>
  <c r="M86" i="1"/>
  <c r="M85" i="1"/>
  <c r="M81" i="1"/>
  <c r="M80" i="1"/>
  <c r="M79" i="1"/>
  <c r="M78" i="1"/>
  <c r="M77" i="1"/>
  <c r="M75" i="1"/>
  <c r="M72" i="1"/>
  <c r="M71" i="1"/>
  <c r="M64" i="1"/>
  <c r="M63" i="1"/>
  <c r="M59" i="1"/>
  <c r="M58" i="1"/>
  <c r="M57" i="1"/>
  <c r="M56" i="1"/>
  <c r="M55" i="1"/>
  <c r="M43" i="1"/>
  <c r="M42" i="1"/>
  <c r="M41" i="1"/>
  <c r="M37" i="1"/>
  <c r="M36" i="1"/>
  <c r="M35" i="1"/>
  <c r="M34" i="1"/>
  <c r="M29" i="1"/>
  <c r="M28" i="1"/>
  <c r="M27" i="1"/>
  <c r="M26" i="1"/>
  <c r="M24" i="1"/>
  <c r="M20" i="1"/>
  <c r="M12" i="1"/>
  <c r="M10" i="1"/>
  <c r="M9" i="1"/>
  <c r="M8" i="1"/>
  <c r="M7" i="1"/>
  <c r="M6" i="1"/>
  <c r="M5" i="1"/>
  <c r="M4" i="1"/>
  <c r="M3" i="1"/>
  <c r="L86" i="1"/>
  <c r="L85" i="1"/>
  <c r="L81" i="1"/>
  <c r="L80" i="1"/>
  <c r="L79" i="1"/>
  <c r="L78" i="1"/>
  <c r="L77" i="1"/>
  <c r="L75" i="1"/>
  <c r="L72" i="1"/>
  <c r="L71" i="1"/>
  <c r="L64" i="1"/>
  <c r="L59" i="1"/>
  <c r="L58" i="1"/>
  <c r="L57" i="1"/>
  <c r="L56" i="1"/>
  <c r="L55" i="1"/>
  <c r="L43" i="1"/>
  <c r="L42" i="1"/>
  <c r="L41" i="1"/>
  <c r="L37" i="1"/>
  <c r="L36" i="1"/>
  <c r="L35" i="1"/>
  <c r="L34" i="1"/>
  <c r="L29" i="1"/>
  <c r="L28" i="1"/>
  <c r="L27" i="1"/>
  <c r="L26" i="1"/>
  <c r="L24" i="1"/>
  <c r="L20" i="1"/>
  <c r="L12" i="1"/>
  <c r="L10" i="1"/>
  <c r="L9" i="1"/>
  <c r="L8" i="1"/>
  <c r="L7" i="1"/>
  <c r="L6" i="1"/>
  <c r="L5" i="1"/>
  <c r="L4" i="1"/>
  <c r="L3" i="1"/>
  <c r="K34" i="1"/>
  <c r="K86" i="1"/>
  <c r="K85" i="1"/>
  <c r="K81" i="1"/>
  <c r="K80" i="1"/>
  <c r="K79" i="1"/>
  <c r="K78" i="1"/>
  <c r="K77" i="1"/>
  <c r="K75" i="1"/>
  <c r="K72" i="1"/>
  <c r="K63" i="1"/>
  <c r="K59" i="1"/>
  <c r="K58" i="1"/>
  <c r="K57" i="1"/>
  <c r="K56" i="1"/>
  <c r="K55" i="1"/>
  <c r="K43" i="1"/>
  <c r="K42" i="1"/>
  <c r="K41" i="1"/>
  <c r="K37" i="1"/>
  <c r="K36" i="1"/>
  <c r="K35" i="1"/>
  <c r="K29" i="1"/>
  <c r="K28" i="1"/>
  <c r="K27" i="1"/>
  <c r="K26" i="1"/>
  <c r="K24" i="1"/>
  <c r="K20" i="1"/>
  <c r="J77" i="1"/>
  <c r="J86" i="1"/>
  <c r="J85" i="1"/>
  <c r="J81" i="1"/>
  <c r="J80" i="1"/>
  <c r="J79" i="1"/>
  <c r="J78" i="1"/>
  <c r="J75" i="1"/>
  <c r="J72" i="1"/>
  <c r="J71" i="1"/>
  <c r="J64" i="1"/>
  <c r="J63" i="1"/>
  <c r="J59" i="1"/>
  <c r="J58" i="1"/>
  <c r="J57" i="1"/>
  <c r="J56" i="1"/>
  <c r="J55" i="1"/>
  <c r="J43" i="1"/>
  <c r="J42" i="1"/>
  <c r="J41" i="1"/>
  <c r="J37" i="1"/>
  <c r="J36" i="1"/>
  <c r="J35" i="1"/>
  <c r="J34" i="1"/>
  <c r="J29" i="1"/>
  <c r="J28" i="1"/>
  <c r="J27" i="1"/>
  <c r="J26" i="1"/>
  <c r="J24" i="1"/>
  <c r="J20" i="1"/>
  <c r="J12" i="1"/>
  <c r="J10" i="1"/>
  <c r="J9" i="1"/>
  <c r="J8" i="1"/>
  <c r="J7" i="1"/>
  <c r="J6" i="1"/>
  <c r="J5" i="1"/>
  <c r="J4" i="1"/>
  <c r="J3" i="1"/>
  <c r="I86" i="1"/>
  <c r="I85" i="1"/>
  <c r="I81" i="1"/>
  <c r="I80" i="1"/>
  <c r="I79" i="1"/>
  <c r="I78" i="1"/>
  <c r="I77" i="1"/>
  <c r="I75" i="1"/>
  <c r="I72" i="1"/>
  <c r="I71" i="1"/>
  <c r="I64" i="1"/>
  <c r="I59" i="1"/>
  <c r="I58" i="1"/>
  <c r="I57" i="1"/>
  <c r="I56" i="1"/>
  <c r="I55" i="1"/>
  <c r="G84" i="12"/>
  <c r="I47" i="1" s="1"/>
  <c r="I43" i="1"/>
  <c r="I42" i="1"/>
  <c r="I41" i="1"/>
  <c r="I37" i="1"/>
  <c r="I36" i="1"/>
  <c r="I35" i="1"/>
  <c r="I29" i="1"/>
  <c r="I28" i="1"/>
  <c r="I27" i="1"/>
  <c r="I26" i="1"/>
  <c r="I24" i="1"/>
  <c r="I20" i="1"/>
  <c r="I12" i="1"/>
  <c r="I10" i="1"/>
  <c r="I9" i="1"/>
  <c r="I8" i="1"/>
  <c r="I7" i="1"/>
  <c r="I6" i="1"/>
  <c r="I5" i="1"/>
  <c r="I4" i="1"/>
  <c r="I3" i="1"/>
  <c r="H86" i="1"/>
  <c r="H85" i="1"/>
  <c r="H81" i="1"/>
  <c r="H80" i="1"/>
  <c r="H79" i="1"/>
  <c r="H78" i="1"/>
  <c r="H77" i="1"/>
  <c r="H75" i="1"/>
  <c r="H71" i="1"/>
  <c r="H64" i="1"/>
  <c r="H63" i="1"/>
  <c r="H59" i="1"/>
  <c r="H58" i="1"/>
  <c r="H57" i="1"/>
  <c r="H56" i="1"/>
  <c r="H55" i="1"/>
  <c r="H43" i="1"/>
  <c r="H42" i="1"/>
  <c r="H41" i="1"/>
  <c r="H37" i="1"/>
  <c r="H36" i="1"/>
  <c r="H35" i="1"/>
  <c r="H34" i="1"/>
  <c r="H29" i="1"/>
  <c r="H28" i="1"/>
  <c r="H27" i="1"/>
  <c r="H26" i="1"/>
  <c r="H24" i="1"/>
  <c r="H20" i="1"/>
  <c r="H12" i="1"/>
  <c r="H10" i="1"/>
  <c r="H9" i="1"/>
  <c r="H8" i="1"/>
  <c r="H7" i="1"/>
  <c r="H6" i="1"/>
  <c r="H5" i="1"/>
  <c r="H4" i="1"/>
  <c r="H3" i="1"/>
  <c r="G86" i="1"/>
  <c r="G85" i="1"/>
  <c r="G81" i="1"/>
  <c r="G80" i="1"/>
  <c r="G79" i="1"/>
  <c r="G78" i="1"/>
  <c r="G77" i="1"/>
  <c r="G75" i="1"/>
  <c r="G71" i="1"/>
  <c r="G64" i="1"/>
  <c r="G63" i="1"/>
  <c r="G59" i="1"/>
  <c r="G58" i="1"/>
  <c r="G57" i="1"/>
  <c r="G56" i="1"/>
  <c r="G55" i="1"/>
  <c r="G43" i="1"/>
  <c r="G42" i="1"/>
  <c r="G41" i="1"/>
  <c r="G37" i="1"/>
  <c r="G36" i="1"/>
  <c r="G35" i="1"/>
  <c r="G34" i="1"/>
  <c r="G29" i="1"/>
  <c r="G28" i="1"/>
  <c r="G27" i="1"/>
  <c r="G26" i="1"/>
  <c r="G24" i="1"/>
  <c r="G20" i="1"/>
  <c r="G12" i="1"/>
  <c r="G10" i="1"/>
  <c r="G9" i="1"/>
  <c r="G8" i="1"/>
  <c r="G7" i="1"/>
  <c r="G6" i="1"/>
  <c r="G5" i="1"/>
  <c r="G4" i="1"/>
  <c r="G3" i="1"/>
  <c r="F86" i="1"/>
  <c r="F85" i="1"/>
  <c r="F81" i="1"/>
  <c r="F80" i="1"/>
  <c r="F79" i="1"/>
  <c r="F78" i="1"/>
  <c r="H44" i="1" l="1"/>
  <c r="J44" i="1"/>
  <c r="K44" i="1"/>
  <c r="L44" i="1"/>
  <c r="M44" i="1"/>
  <c r="N44" i="1"/>
  <c r="G44" i="1"/>
  <c r="I44" i="1"/>
  <c r="D15" i="20"/>
  <c r="F77" i="1"/>
  <c r="F75" i="1"/>
  <c r="F71" i="1"/>
  <c r="F64" i="1"/>
  <c r="F63" i="1"/>
  <c r="F59" i="1"/>
  <c r="F58" i="1"/>
  <c r="F57" i="1"/>
  <c r="F56" i="1"/>
  <c r="F55" i="1"/>
  <c r="F43" i="1"/>
  <c r="F42" i="1"/>
  <c r="F41" i="1"/>
  <c r="F37" i="1"/>
  <c r="F36" i="1"/>
  <c r="F35" i="1"/>
  <c r="F34" i="1"/>
  <c r="F29" i="1"/>
  <c r="F28" i="1"/>
  <c r="F27" i="1"/>
  <c r="F26" i="1"/>
  <c r="F24" i="1"/>
  <c r="F20" i="1"/>
  <c r="F12" i="1"/>
  <c r="F10" i="1"/>
  <c r="F9" i="1"/>
  <c r="F8" i="1"/>
  <c r="F7" i="1"/>
  <c r="F6" i="1"/>
  <c r="F5" i="1"/>
  <c r="F4" i="1"/>
  <c r="F3" i="1"/>
  <c r="E86" i="1"/>
  <c r="E85" i="1"/>
  <c r="E81" i="1"/>
  <c r="E80" i="1"/>
  <c r="E79" i="1"/>
  <c r="E78" i="1"/>
  <c r="E77" i="1"/>
  <c r="E75" i="1"/>
  <c r="E71" i="1"/>
  <c r="E64" i="1"/>
  <c r="E63" i="1"/>
  <c r="E59" i="1"/>
  <c r="E58" i="1"/>
  <c r="E57" i="1"/>
  <c r="E56" i="1"/>
  <c r="E55" i="1"/>
  <c r="E43" i="1"/>
  <c r="E42" i="1"/>
  <c r="E41" i="1"/>
  <c r="E37" i="1"/>
  <c r="E36" i="1"/>
  <c r="E35" i="1"/>
  <c r="E34" i="1"/>
  <c r="E29" i="1"/>
  <c r="E28" i="1"/>
  <c r="E27" i="1"/>
  <c r="E26" i="1"/>
  <c r="E24" i="1"/>
  <c r="E20" i="1"/>
  <c r="E12" i="1"/>
  <c r="E10" i="1"/>
  <c r="E9" i="1"/>
  <c r="E8" i="1"/>
  <c r="E7" i="1"/>
  <c r="E6" i="1"/>
  <c r="E5" i="1"/>
  <c r="E4" i="1"/>
  <c r="E3" i="1"/>
  <c r="D59" i="1"/>
  <c r="D58" i="1"/>
  <c r="D57" i="1"/>
  <c r="D56" i="1"/>
  <c r="D55" i="1"/>
  <c r="D34" i="1"/>
  <c r="D42" i="1"/>
  <c r="G67" i="7"/>
  <c r="G60" i="7"/>
  <c r="D28" i="1"/>
  <c r="D20" i="1"/>
  <c r="D86" i="1"/>
  <c r="D85" i="1"/>
  <c r="D81" i="1"/>
  <c r="D80" i="1"/>
  <c r="D79" i="1"/>
  <c r="D78" i="1"/>
  <c r="D77" i="1"/>
  <c r="D75" i="1"/>
  <c r="D71" i="1"/>
  <c r="D64" i="1"/>
  <c r="D63" i="1"/>
  <c r="D43" i="1"/>
  <c r="D41" i="1"/>
  <c r="D37" i="1"/>
  <c r="D36" i="1"/>
  <c r="D35" i="1"/>
  <c r="D29" i="1"/>
  <c r="D27" i="1"/>
  <c r="D26" i="1"/>
  <c r="D24" i="1"/>
  <c r="G185" i="17"/>
  <c r="G180" i="17"/>
  <c r="G176" i="17"/>
  <c r="F165" i="17"/>
  <c r="N50" i="1" s="1"/>
  <c r="F159" i="17"/>
  <c r="N51" i="1" s="1"/>
  <c r="F151" i="17"/>
  <c r="N48" i="1" s="1"/>
  <c r="F143" i="17"/>
  <c r="G132" i="17"/>
  <c r="G122" i="17"/>
  <c r="G115" i="17"/>
  <c r="G84" i="17"/>
  <c r="F66" i="17"/>
  <c r="G78" i="17" s="1"/>
  <c r="G58" i="17"/>
  <c r="G51" i="17"/>
  <c r="G34" i="17"/>
  <c r="G21" i="17"/>
  <c r="H22" i="17" s="1"/>
  <c r="H23" i="17" s="1"/>
  <c r="G185" i="16"/>
  <c r="G180" i="16"/>
  <c r="G176" i="16"/>
  <c r="F165" i="16"/>
  <c r="M50" i="1" s="1"/>
  <c r="F159" i="16"/>
  <c r="M51" i="1" s="1"/>
  <c r="F151" i="16"/>
  <c r="M48" i="1" s="1"/>
  <c r="F143" i="16"/>
  <c r="G132" i="16"/>
  <c r="G122" i="16"/>
  <c r="G115" i="16"/>
  <c r="G84" i="16"/>
  <c r="M47" i="1" s="1"/>
  <c r="F66" i="16"/>
  <c r="G78" i="16" s="1"/>
  <c r="G58" i="16"/>
  <c r="G51" i="16"/>
  <c r="G43" i="16"/>
  <c r="G34" i="16"/>
  <c r="G21" i="16"/>
  <c r="H22" i="16" s="1"/>
  <c r="H23" i="16" s="1"/>
  <c r="G186" i="15"/>
  <c r="G181" i="15"/>
  <c r="G177" i="15"/>
  <c r="F166" i="15"/>
  <c r="L50" i="1" s="1"/>
  <c r="F160" i="15"/>
  <c r="L51" i="1" s="1"/>
  <c r="F152" i="15"/>
  <c r="L48" i="1" s="1"/>
  <c r="F144" i="15"/>
  <c r="G133" i="15"/>
  <c r="G123" i="15"/>
  <c r="G84" i="15"/>
  <c r="L47" i="1" s="1"/>
  <c r="F66" i="15"/>
  <c r="G78" i="15" s="1"/>
  <c r="G58" i="15"/>
  <c r="G51" i="15"/>
  <c r="G43" i="15"/>
  <c r="G34" i="15"/>
  <c r="G21" i="15"/>
  <c r="H22" i="15" s="1"/>
  <c r="H23" i="15" s="1"/>
  <c r="H185" i="14"/>
  <c r="H180" i="14"/>
  <c r="H176" i="14"/>
  <c r="G165" i="14"/>
  <c r="K50" i="1" s="1"/>
  <c r="G159" i="14"/>
  <c r="K51" i="1" s="1"/>
  <c r="G151" i="14"/>
  <c r="K48" i="1" s="1"/>
  <c r="G143" i="14"/>
  <c r="H132" i="14"/>
  <c r="H122" i="14"/>
  <c r="H115" i="14"/>
  <c r="H84" i="14"/>
  <c r="K47" i="1" s="1"/>
  <c r="H78" i="14"/>
  <c r="H58" i="14"/>
  <c r="H51" i="14"/>
  <c r="H43" i="14"/>
  <c r="H34" i="14"/>
  <c r="G21" i="14"/>
  <c r="H22" i="14" s="1"/>
  <c r="H23" i="14" s="1"/>
  <c r="G185" i="13"/>
  <c r="G180" i="13"/>
  <c r="G176" i="13"/>
  <c r="F165" i="13"/>
  <c r="J50" i="1" s="1"/>
  <c r="F159" i="13"/>
  <c r="J51" i="1" s="1"/>
  <c r="F151" i="13"/>
  <c r="J48" i="1" s="1"/>
  <c r="F143" i="13"/>
  <c r="G132" i="13"/>
  <c r="G122" i="13"/>
  <c r="G115" i="13"/>
  <c r="G84" i="13"/>
  <c r="J47" i="1" s="1"/>
  <c r="F66" i="13"/>
  <c r="G78" i="13" s="1"/>
  <c r="G58" i="13"/>
  <c r="G51" i="13"/>
  <c r="G43" i="13"/>
  <c r="G34" i="13"/>
  <c r="G21" i="13"/>
  <c r="H22" i="13" s="1"/>
  <c r="H23" i="13" s="1"/>
  <c r="G185" i="12"/>
  <c r="G180" i="12"/>
  <c r="G176" i="12"/>
  <c r="F165" i="12"/>
  <c r="I50" i="1" s="1"/>
  <c r="F159" i="12"/>
  <c r="I51" i="1" s="1"/>
  <c r="F151" i="12"/>
  <c r="I48" i="1" s="1"/>
  <c r="F143" i="12"/>
  <c r="G132" i="12"/>
  <c r="G122" i="12"/>
  <c r="G115" i="12"/>
  <c r="F66" i="12"/>
  <c r="G78" i="12" s="1"/>
  <c r="G58" i="12"/>
  <c r="G51" i="12"/>
  <c r="G43" i="12"/>
  <c r="G34" i="12"/>
  <c r="H22" i="12"/>
  <c r="H23" i="12" s="1"/>
  <c r="G184" i="11"/>
  <c r="G179" i="11"/>
  <c r="G175" i="11"/>
  <c r="F164" i="11"/>
  <c r="H50" i="1" s="1"/>
  <c r="F158" i="11"/>
  <c r="H51" i="1" s="1"/>
  <c r="F150" i="11"/>
  <c r="H48" i="1" s="1"/>
  <c r="F142" i="11"/>
  <c r="G131" i="11"/>
  <c r="G121" i="11"/>
  <c r="G114" i="11"/>
  <c r="G83" i="11"/>
  <c r="H47" i="1" s="1"/>
  <c r="F65" i="11"/>
  <c r="G77" i="11" s="1"/>
  <c r="G57" i="11"/>
  <c r="G50" i="11"/>
  <c r="G42" i="11"/>
  <c r="G34" i="11"/>
  <c r="G21" i="11"/>
  <c r="H22" i="11" s="1"/>
  <c r="H23" i="11" s="1"/>
  <c r="G184" i="10"/>
  <c r="G179" i="10"/>
  <c r="G175" i="10"/>
  <c r="F164" i="10"/>
  <c r="G50" i="1" s="1"/>
  <c r="F158" i="10"/>
  <c r="G51" i="1" s="1"/>
  <c r="F150" i="10"/>
  <c r="G48" i="1" s="1"/>
  <c r="F142" i="10"/>
  <c r="G131" i="10"/>
  <c r="G121" i="10"/>
  <c r="G114" i="10"/>
  <c r="G83" i="10"/>
  <c r="G47" i="1" s="1"/>
  <c r="F65" i="10"/>
  <c r="G77" i="10" s="1"/>
  <c r="G57" i="10"/>
  <c r="G50" i="10"/>
  <c r="G42" i="10"/>
  <c r="G34" i="10"/>
  <c r="H23" i="10"/>
  <c r="G184" i="9"/>
  <c r="G179" i="9"/>
  <c r="G175" i="9"/>
  <c r="F164" i="9"/>
  <c r="F50" i="1" s="1"/>
  <c r="F158" i="9"/>
  <c r="F51" i="1" s="1"/>
  <c r="F150" i="9"/>
  <c r="F48" i="1" s="1"/>
  <c r="F142" i="9"/>
  <c r="G131" i="9"/>
  <c r="G121" i="9"/>
  <c r="G114" i="9"/>
  <c r="G83" i="9"/>
  <c r="F47" i="1" s="1"/>
  <c r="F65" i="9"/>
  <c r="G77" i="9" s="1"/>
  <c r="G57" i="9"/>
  <c r="G50" i="9"/>
  <c r="G42" i="9"/>
  <c r="G34" i="9"/>
  <c r="G21" i="9"/>
  <c r="H22" i="9" s="1"/>
  <c r="H23" i="9" s="1"/>
  <c r="G194" i="8"/>
  <c r="G189" i="8"/>
  <c r="G185" i="8"/>
  <c r="F174" i="8"/>
  <c r="E50" i="1" s="1"/>
  <c r="F168" i="8"/>
  <c r="E51" i="1" s="1"/>
  <c r="F160" i="8"/>
  <c r="E48" i="1" s="1"/>
  <c r="F152" i="8"/>
  <c r="G141" i="8"/>
  <c r="G131" i="8"/>
  <c r="G124" i="8"/>
  <c r="G93" i="8"/>
  <c r="E47" i="1" s="1"/>
  <c r="F75" i="8"/>
  <c r="G87" i="8" s="1"/>
  <c r="G67" i="8"/>
  <c r="G60" i="8"/>
  <c r="G34" i="8"/>
  <c r="G21" i="8"/>
  <c r="H22" i="8" s="1"/>
  <c r="H23" i="8" s="1"/>
  <c r="D12" i="1"/>
  <c r="D10" i="1"/>
  <c r="D9" i="1"/>
  <c r="D8" i="1"/>
  <c r="D7" i="1"/>
  <c r="D6" i="1"/>
  <c r="D5" i="1"/>
  <c r="D4" i="1"/>
  <c r="D3" i="1"/>
  <c r="C86" i="1"/>
  <c r="C85" i="1"/>
  <c r="C81" i="1"/>
  <c r="C80" i="1"/>
  <c r="C79" i="1"/>
  <c r="C78" i="1"/>
  <c r="C75" i="1"/>
  <c r="C64" i="1"/>
  <c r="C63" i="1"/>
  <c r="C59" i="1"/>
  <c r="C58" i="1"/>
  <c r="C57" i="1"/>
  <c r="C56" i="1"/>
  <c r="C55" i="1"/>
  <c r="C43" i="1"/>
  <c r="C42" i="1"/>
  <c r="C41" i="1"/>
  <c r="C37" i="1"/>
  <c r="C36" i="1"/>
  <c r="C35" i="1"/>
  <c r="C34" i="1"/>
  <c r="C29" i="1"/>
  <c r="C28" i="1"/>
  <c r="C27" i="1"/>
  <c r="C26" i="1"/>
  <c r="C24" i="1"/>
  <c r="C20" i="1"/>
  <c r="C12" i="1"/>
  <c r="C10" i="1"/>
  <c r="C9" i="1"/>
  <c r="C8" i="1"/>
  <c r="C7" i="1"/>
  <c r="C6" i="1"/>
  <c r="C5" i="1"/>
  <c r="C4" i="1"/>
  <c r="C3" i="1"/>
  <c r="G194" i="7"/>
  <c r="G189" i="7"/>
  <c r="G185" i="7"/>
  <c r="F174" i="7"/>
  <c r="D50" i="1" s="1"/>
  <c r="F168" i="7"/>
  <c r="D51" i="1" s="1"/>
  <c r="F160" i="7"/>
  <c r="D48" i="1" s="1"/>
  <c r="F152" i="7"/>
  <c r="D49" i="1" s="1"/>
  <c r="G141" i="7"/>
  <c r="G131" i="7"/>
  <c r="G124" i="7"/>
  <c r="G93" i="7"/>
  <c r="D47" i="1" s="1"/>
  <c r="F75" i="7"/>
  <c r="G87" i="7" s="1"/>
  <c r="G34" i="7"/>
  <c r="G21" i="7"/>
  <c r="H22" i="7" s="1"/>
  <c r="H23" i="7" s="1"/>
  <c r="G195" i="6"/>
  <c r="G190" i="6"/>
  <c r="G186" i="6"/>
  <c r="F175" i="6"/>
  <c r="C50" i="1" s="1"/>
  <c r="F169" i="6"/>
  <c r="C51" i="1" s="1"/>
  <c r="F161" i="6"/>
  <c r="C48" i="1" s="1"/>
  <c r="F153" i="6"/>
  <c r="C49" i="1" s="1"/>
  <c r="G142" i="6"/>
  <c r="G132" i="6"/>
  <c r="G125" i="6"/>
  <c r="G94" i="6"/>
  <c r="C47" i="1" s="1"/>
  <c r="F76" i="6"/>
  <c r="G88" i="6" s="1"/>
  <c r="G68" i="6"/>
  <c r="G61" i="6"/>
  <c r="H23" i="6"/>
  <c r="H187" i="14" l="1"/>
  <c r="H188" i="14" s="1"/>
  <c r="H189" i="14" s="1"/>
  <c r="C44" i="1"/>
  <c r="D44" i="1"/>
  <c r="F44" i="1"/>
  <c r="E44" i="1"/>
  <c r="N47" i="1"/>
  <c r="C87" i="1"/>
  <c r="G167" i="17"/>
  <c r="G187" i="17" s="1"/>
  <c r="N49" i="1"/>
  <c r="G167" i="16"/>
  <c r="G187" i="16" s="1"/>
  <c r="M49" i="1"/>
  <c r="G168" i="15"/>
  <c r="G188" i="15" s="1"/>
  <c r="G189" i="15" s="1"/>
  <c r="G190" i="15" s="1"/>
  <c r="L49" i="1"/>
  <c r="K49" i="1"/>
  <c r="G167" i="13"/>
  <c r="G187" i="13" s="1"/>
  <c r="G188" i="13" s="1"/>
  <c r="G189" i="13" s="1"/>
  <c r="J49" i="1"/>
  <c r="G167" i="12"/>
  <c r="I49" i="1"/>
  <c r="G166" i="11"/>
  <c r="G186" i="11" s="1"/>
  <c r="H49" i="1"/>
  <c r="G166" i="10"/>
  <c r="G49" i="1"/>
  <c r="G166" i="9"/>
  <c r="G187" i="9" s="1"/>
  <c r="G188" i="9" s="1"/>
  <c r="F49" i="1"/>
  <c r="G176" i="8"/>
  <c r="G196" i="8" s="1"/>
  <c r="E49" i="1"/>
  <c r="G52" i="7"/>
  <c r="G176" i="7"/>
  <c r="G177" i="6"/>
  <c r="G198" i="6" s="1"/>
  <c r="G199" i="6" s="1"/>
  <c r="G187" i="12" l="1"/>
  <c r="G188" i="12" s="1"/>
  <c r="G189" i="12" s="1"/>
  <c r="G186" i="10"/>
  <c r="G187" i="10" s="1"/>
  <c r="G188" i="10" s="1"/>
  <c r="G187" i="11"/>
  <c r="G188" i="11" s="1"/>
  <c r="G197" i="8"/>
  <c r="G198" i="8" s="1"/>
  <c r="G188" i="16"/>
  <c r="G189" i="16" s="1"/>
  <c r="G188" i="17"/>
  <c r="G189" i="17" s="1"/>
  <c r="G197" i="7"/>
  <c r="G198" i="7" s="1"/>
  <c r="G85" i="5"/>
  <c r="H85" i="5"/>
  <c r="G86" i="5"/>
  <c r="H86" i="5"/>
  <c r="G87" i="5"/>
  <c r="H87" i="5"/>
  <c r="F86" i="5"/>
  <c r="F87" i="5"/>
  <c r="F85" i="5"/>
  <c r="G78" i="5"/>
  <c r="H78" i="5"/>
  <c r="G79" i="5"/>
  <c r="H79" i="5"/>
  <c r="F79" i="5"/>
  <c r="F78" i="5"/>
  <c r="G65" i="5"/>
  <c r="H65" i="5"/>
  <c r="G66" i="5"/>
  <c r="H66" i="5"/>
  <c r="G67" i="5"/>
  <c r="H67" i="5"/>
  <c r="G68" i="5"/>
  <c r="H68" i="5"/>
  <c r="G69" i="5"/>
  <c r="H69" i="5"/>
  <c r="G70" i="5"/>
  <c r="H70" i="5"/>
  <c r="G71" i="5"/>
  <c r="H71" i="5"/>
  <c r="G72" i="5"/>
  <c r="H72" i="5"/>
  <c r="G73" i="5"/>
  <c r="H73" i="5"/>
  <c r="G74" i="5"/>
  <c r="H74" i="5"/>
  <c r="F66" i="5"/>
  <c r="F67" i="5"/>
  <c r="F68" i="5"/>
  <c r="F69" i="5"/>
  <c r="F70" i="5"/>
  <c r="F71" i="5"/>
  <c r="F72" i="5"/>
  <c r="F73" i="5"/>
  <c r="F74" i="5"/>
  <c r="F65" i="5"/>
  <c r="G58" i="5"/>
  <c r="H58" i="5"/>
  <c r="G59" i="5"/>
  <c r="H59" i="5"/>
  <c r="F59" i="5"/>
  <c r="F58" i="5"/>
  <c r="G50" i="5"/>
  <c r="H50" i="5"/>
  <c r="G51" i="5"/>
  <c r="H51" i="5"/>
  <c r="G52" i="5"/>
  <c r="H52" i="5"/>
  <c r="G53" i="5"/>
  <c r="H53" i="5"/>
  <c r="G54" i="5"/>
  <c r="H54" i="5"/>
  <c r="F51" i="5"/>
  <c r="F52" i="5"/>
  <c r="F53" i="5"/>
  <c r="F54" i="5"/>
  <c r="F50" i="5"/>
  <c r="G42" i="5"/>
  <c r="H42" i="5"/>
  <c r="G43" i="5"/>
  <c r="H43" i="5"/>
  <c r="G44" i="5"/>
  <c r="H44" i="5"/>
  <c r="G45" i="5"/>
  <c r="H45" i="5"/>
  <c r="G46" i="5"/>
  <c r="H46" i="5"/>
  <c r="F43" i="5"/>
  <c r="F44" i="5"/>
  <c r="F45" i="5"/>
  <c r="F46" i="5"/>
  <c r="F42" i="5"/>
  <c r="G31" i="5"/>
  <c r="H31" i="5"/>
  <c r="G32" i="5"/>
  <c r="H32" i="5"/>
  <c r="G33" i="5"/>
  <c r="H33" i="5"/>
  <c r="G34" i="5"/>
  <c r="H34" i="5"/>
  <c r="G35" i="5"/>
  <c r="H35" i="5"/>
  <c r="G36" i="5"/>
  <c r="H36" i="5"/>
  <c r="G37" i="5"/>
  <c r="H37" i="5"/>
  <c r="G38" i="5"/>
  <c r="H38" i="5"/>
  <c r="F32" i="5"/>
  <c r="F33" i="5"/>
  <c r="F34" i="5"/>
  <c r="F35" i="5"/>
  <c r="F36" i="5"/>
  <c r="F37" i="5"/>
  <c r="F38" i="5"/>
  <c r="F31" i="5"/>
  <c r="G21" i="5"/>
  <c r="H21" i="5"/>
  <c r="G22" i="5"/>
  <c r="H22" i="5"/>
  <c r="G23" i="5"/>
  <c r="H23" i="5"/>
  <c r="G24" i="5"/>
  <c r="H24" i="5"/>
  <c r="G25" i="5"/>
  <c r="H25" i="5"/>
  <c r="G26" i="5"/>
  <c r="H26" i="5"/>
  <c r="F22" i="5"/>
  <c r="F23" i="5"/>
  <c r="F24" i="5"/>
  <c r="F25" i="5"/>
  <c r="F26" i="5"/>
  <c r="F21" i="5"/>
  <c r="G14" i="5"/>
  <c r="H14" i="5"/>
  <c r="G15" i="5"/>
  <c r="H15" i="5"/>
  <c r="G16" i="5"/>
  <c r="H16" i="5"/>
  <c r="G17" i="5"/>
  <c r="H17" i="5"/>
  <c r="F15" i="5"/>
  <c r="F16" i="5"/>
  <c r="F17" i="5"/>
  <c r="F14" i="5"/>
  <c r="G4" i="5"/>
  <c r="H4" i="5"/>
  <c r="G5" i="5"/>
  <c r="H5" i="5"/>
  <c r="G6" i="5"/>
  <c r="H6" i="5"/>
  <c r="G7" i="5"/>
  <c r="H7" i="5"/>
  <c r="G8" i="5"/>
  <c r="H8" i="5"/>
  <c r="G9" i="5"/>
  <c r="H9" i="5"/>
  <c r="G10" i="5"/>
  <c r="H10" i="5"/>
  <c r="F4" i="5"/>
  <c r="F5" i="5"/>
  <c r="F6" i="5"/>
  <c r="F7" i="5"/>
  <c r="F8" i="5"/>
  <c r="F9" i="5"/>
  <c r="F10" i="5"/>
  <c r="F16" i="18" l="1"/>
  <c r="F71" i="18"/>
  <c r="F8" i="18"/>
  <c r="F4" i="18"/>
  <c r="F26" i="18"/>
  <c r="F22" i="18"/>
  <c r="F32" i="18"/>
  <c r="F14" i="18"/>
  <c r="F45" i="18"/>
  <c r="F58" i="18"/>
  <c r="F69" i="18"/>
  <c r="F86" i="18"/>
  <c r="F15" i="18"/>
  <c r="F87" i="18"/>
  <c r="F67" i="18"/>
  <c r="F34" i="18"/>
  <c r="F73" i="18"/>
  <c r="F36" i="18"/>
  <c r="F24" i="18"/>
  <c r="F52" i="18"/>
  <c r="F50" i="18"/>
  <c r="F78" i="18"/>
  <c r="F85" i="18"/>
  <c r="F43" i="18"/>
  <c r="F68" i="18"/>
  <c r="F38" i="18"/>
  <c r="F23" i="18"/>
  <c r="F21" i="18"/>
  <c r="F9" i="18"/>
  <c r="F10" i="18"/>
  <c r="F79" i="18"/>
  <c r="F51" i="18"/>
  <c r="F53" i="18"/>
  <c r="F46" i="18"/>
  <c r="F44" i="18"/>
  <c r="F72" i="18"/>
  <c r="F59" i="18"/>
  <c r="F66" i="18"/>
  <c r="F70" i="18"/>
  <c r="F74" i="18"/>
  <c r="F42" i="18"/>
  <c r="F31" i="18"/>
  <c r="F33" i="18"/>
  <c r="F37" i="18"/>
  <c r="F25" i="18"/>
  <c r="F17" i="18"/>
  <c r="F54" i="18"/>
  <c r="F65" i="18"/>
  <c r="F35" i="18"/>
  <c r="F7" i="18"/>
  <c r="F6" i="18"/>
  <c r="F5" i="18"/>
  <c r="F82" i="4"/>
  <c r="G82" i="4"/>
  <c r="F83" i="4"/>
  <c r="G83" i="4"/>
  <c r="F84" i="4"/>
  <c r="G84" i="4"/>
  <c r="E83" i="4"/>
  <c r="E84" i="4"/>
  <c r="E82" i="4"/>
  <c r="F75" i="4"/>
  <c r="G75" i="4"/>
  <c r="F76" i="4"/>
  <c r="G76" i="4"/>
  <c r="E76" i="4"/>
  <c r="E75" i="4"/>
  <c r="F62" i="4"/>
  <c r="G62" i="4"/>
  <c r="F63" i="4"/>
  <c r="G63" i="4"/>
  <c r="F64" i="4"/>
  <c r="G64" i="4"/>
  <c r="F65" i="4"/>
  <c r="G65" i="4"/>
  <c r="F66" i="4"/>
  <c r="G66" i="4"/>
  <c r="F67" i="4"/>
  <c r="G67" i="4"/>
  <c r="F68" i="4"/>
  <c r="G68" i="4"/>
  <c r="F69" i="4"/>
  <c r="G69" i="4"/>
  <c r="F70" i="4"/>
  <c r="G70" i="4"/>
  <c r="F71" i="4"/>
  <c r="G71" i="4"/>
  <c r="E63" i="4"/>
  <c r="E64" i="4"/>
  <c r="E65" i="4"/>
  <c r="E66" i="4"/>
  <c r="E67" i="4"/>
  <c r="E68" i="4"/>
  <c r="E69" i="4"/>
  <c r="E70" i="4"/>
  <c r="E71" i="4"/>
  <c r="E62" i="4"/>
  <c r="F57" i="4"/>
  <c r="G57" i="4"/>
  <c r="F58" i="4"/>
  <c r="G58" i="4"/>
  <c r="E58" i="4"/>
  <c r="E57" i="4"/>
  <c r="F49" i="4"/>
  <c r="G49" i="4"/>
  <c r="F50" i="4"/>
  <c r="G50" i="4"/>
  <c r="F51" i="4"/>
  <c r="G51" i="4"/>
  <c r="F52" i="4"/>
  <c r="G52" i="4"/>
  <c r="F53" i="4"/>
  <c r="G53" i="4"/>
  <c r="E50" i="4"/>
  <c r="E51" i="4"/>
  <c r="E52" i="4"/>
  <c r="E53" i="4"/>
  <c r="E49" i="4"/>
  <c r="F41" i="4"/>
  <c r="G41" i="4"/>
  <c r="F42" i="4"/>
  <c r="G42" i="4"/>
  <c r="F43" i="4"/>
  <c r="G43" i="4"/>
  <c r="F44" i="4"/>
  <c r="G44" i="4"/>
  <c r="F45" i="4"/>
  <c r="G45" i="4"/>
  <c r="E42" i="4"/>
  <c r="E43" i="4"/>
  <c r="E44" i="4"/>
  <c r="E45" i="4"/>
  <c r="E41" i="4"/>
  <c r="F21" i="4"/>
  <c r="G21" i="4"/>
  <c r="F22" i="4"/>
  <c r="G22" i="4"/>
  <c r="F23" i="4"/>
  <c r="G23" i="4"/>
  <c r="F24" i="4"/>
  <c r="G24" i="4"/>
  <c r="F25" i="4"/>
  <c r="G25" i="4"/>
  <c r="F26" i="4"/>
  <c r="G26" i="4"/>
  <c r="F30" i="4"/>
  <c r="G30" i="4"/>
  <c r="F31" i="4"/>
  <c r="G31" i="4"/>
  <c r="F32" i="4"/>
  <c r="G32" i="4"/>
  <c r="F33" i="4"/>
  <c r="G33" i="4"/>
  <c r="F34" i="4"/>
  <c r="G34" i="4"/>
  <c r="F35" i="4"/>
  <c r="G35" i="4"/>
  <c r="F36" i="4"/>
  <c r="G36" i="4"/>
  <c r="F37" i="4"/>
  <c r="G37" i="4"/>
  <c r="E31" i="4"/>
  <c r="E32" i="4"/>
  <c r="E33" i="4"/>
  <c r="E34" i="4"/>
  <c r="E35" i="4"/>
  <c r="E36" i="4"/>
  <c r="E37" i="4"/>
  <c r="E30" i="4"/>
  <c r="E22" i="4"/>
  <c r="E23" i="4"/>
  <c r="E24" i="4"/>
  <c r="E25" i="4"/>
  <c r="E26" i="4"/>
  <c r="E21" i="4"/>
  <c r="F14" i="4"/>
  <c r="G14" i="4"/>
  <c r="F15" i="4"/>
  <c r="G15" i="4"/>
  <c r="F16" i="4"/>
  <c r="G16" i="4"/>
  <c r="F17" i="4"/>
  <c r="G17" i="4"/>
  <c r="E15" i="4"/>
  <c r="E16" i="4"/>
  <c r="E17" i="4"/>
  <c r="E14" i="4"/>
  <c r="F4" i="4"/>
  <c r="G4" i="4"/>
  <c r="F5" i="4"/>
  <c r="G5" i="4"/>
  <c r="F6" i="4"/>
  <c r="G6" i="4"/>
  <c r="F7" i="4"/>
  <c r="G7" i="4"/>
  <c r="F8" i="4"/>
  <c r="G8" i="4"/>
  <c r="F9" i="4"/>
  <c r="G9" i="4"/>
  <c r="F10" i="4"/>
  <c r="G10" i="4"/>
  <c r="E4" i="4"/>
  <c r="E5" i="4"/>
  <c r="E6" i="4"/>
  <c r="E7" i="4"/>
  <c r="E8" i="4"/>
  <c r="E9" i="4"/>
  <c r="E10" i="4"/>
  <c r="E82" i="3"/>
  <c r="F82" i="3"/>
  <c r="E83" i="3"/>
  <c r="F83" i="3"/>
  <c r="E84" i="3"/>
  <c r="F84" i="3"/>
  <c r="D83" i="3"/>
  <c r="D84" i="3"/>
  <c r="D82" i="3"/>
  <c r="E75" i="3"/>
  <c r="F75" i="3"/>
  <c r="E76" i="3"/>
  <c r="F76" i="3"/>
  <c r="D76" i="3"/>
  <c r="D75" i="3"/>
  <c r="E62" i="3"/>
  <c r="F62" i="3"/>
  <c r="E63" i="3"/>
  <c r="F63" i="3"/>
  <c r="E64" i="3"/>
  <c r="F64" i="3"/>
  <c r="E65" i="3"/>
  <c r="F65" i="3"/>
  <c r="E66" i="3"/>
  <c r="F66" i="3"/>
  <c r="E67" i="3"/>
  <c r="F67" i="3"/>
  <c r="E68" i="3"/>
  <c r="F68" i="3"/>
  <c r="E69" i="3"/>
  <c r="F69" i="3"/>
  <c r="E70" i="3"/>
  <c r="F70" i="3"/>
  <c r="E71" i="3"/>
  <c r="F71" i="3"/>
  <c r="D63" i="3"/>
  <c r="D64" i="3"/>
  <c r="D65" i="3"/>
  <c r="D66" i="3"/>
  <c r="D67" i="3"/>
  <c r="D68" i="3"/>
  <c r="D69" i="3"/>
  <c r="D70" i="3"/>
  <c r="D71" i="3"/>
  <c r="D62" i="3"/>
  <c r="E57" i="3"/>
  <c r="F57" i="3"/>
  <c r="E58" i="3"/>
  <c r="F58" i="3"/>
  <c r="D58" i="3"/>
  <c r="D57" i="3"/>
  <c r="E49" i="3"/>
  <c r="F49" i="3"/>
  <c r="E50" i="3"/>
  <c r="F50" i="3"/>
  <c r="E51" i="3"/>
  <c r="F51" i="3"/>
  <c r="E52" i="3"/>
  <c r="F52" i="3"/>
  <c r="E53" i="3"/>
  <c r="F53" i="3"/>
  <c r="D50" i="3"/>
  <c r="D51" i="3"/>
  <c r="D52" i="3"/>
  <c r="D53" i="3"/>
  <c r="D49" i="3"/>
  <c r="E41" i="3"/>
  <c r="F41" i="3"/>
  <c r="E42" i="3"/>
  <c r="F42" i="3"/>
  <c r="E43" i="3"/>
  <c r="F43" i="3"/>
  <c r="E44" i="3"/>
  <c r="F44" i="3"/>
  <c r="E45" i="3"/>
  <c r="F45" i="3"/>
  <c r="D42" i="3"/>
  <c r="D43" i="3"/>
  <c r="D44" i="3"/>
  <c r="D45" i="3"/>
  <c r="D41" i="3"/>
  <c r="E30" i="3"/>
  <c r="F30" i="3"/>
  <c r="E31" i="3"/>
  <c r="F31" i="3"/>
  <c r="E32" i="3"/>
  <c r="F32" i="3"/>
  <c r="E33" i="3"/>
  <c r="F33" i="3"/>
  <c r="E34" i="3"/>
  <c r="F34" i="3"/>
  <c r="E35" i="3"/>
  <c r="F35" i="3"/>
  <c r="E36" i="3"/>
  <c r="F36" i="3"/>
  <c r="E37" i="3"/>
  <c r="F37" i="3"/>
  <c r="D31" i="3"/>
  <c r="D32" i="3"/>
  <c r="D33" i="3"/>
  <c r="D34" i="3"/>
  <c r="D35" i="3"/>
  <c r="D36" i="3"/>
  <c r="D37" i="3"/>
  <c r="D30" i="3"/>
  <c r="E21" i="3"/>
  <c r="F21" i="3"/>
  <c r="E22" i="3"/>
  <c r="F22" i="3"/>
  <c r="E23" i="3"/>
  <c r="F23" i="3"/>
  <c r="E24" i="3"/>
  <c r="F24" i="3"/>
  <c r="E25" i="3"/>
  <c r="F25" i="3"/>
  <c r="E26" i="3"/>
  <c r="F26" i="3"/>
  <c r="D22" i="3"/>
  <c r="D23" i="3"/>
  <c r="D24" i="3"/>
  <c r="D25" i="3"/>
  <c r="D26" i="3"/>
  <c r="D21" i="3"/>
  <c r="D15" i="3"/>
  <c r="E15" i="3"/>
  <c r="F15" i="3"/>
  <c r="D16" i="3"/>
  <c r="E16" i="3"/>
  <c r="F16" i="3"/>
  <c r="D17" i="3"/>
  <c r="E17" i="3"/>
  <c r="F17" i="3"/>
  <c r="E14" i="3"/>
  <c r="F14" i="3"/>
  <c r="D14" i="3"/>
  <c r="E4" i="3"/>
  <c r="F4" i="3"/>
  <c r="E5" i="3"/>
  <c r="F5" i="3"/>
  <c r="E6" i="3"/>
  <c r="F6" i="3"/>
  <c r="E7" i="3"/>
  <c r="F7" i="3"/>
  <c r="E8" i="3"/>
  <c r="F8" i="3"/>
  <c r="E9" i="3"/>
  <c r="F9" i="3"/>
  <c r="E10" i="3"/>
  <c r="F10" i="3"/>
  <c r="D4" i="3"/>
  <c r="D5" i="3"/>
  <c r="D6" i="3"/>
  <c r="D7" i="3"/>
  <c r="D8" i="3"/>
  <c r="D9" i="3"/>
  <c r="D10" i="3"/>
  <c r="D82" i="2"/>
  <c r="E82" i="2"/>
  <c r="D83" i="2"/>
  <c r="E83" i="2"/>
  <c r="D84" i="2"/>
  <c r="E84" i="2"/>
  <c r="C83" i="2"/>
  <c r="C84" i="2"/>
  <c r="C82" i="2"/>
  <c r="D75" i="2"/>
  <c r="E75" i="2"/>
  <c r="D76" i="2"/>
  <c r="E76" i="2"/>
  <c r="C76" i="2"/>
  <c r="C77" i="2"/>
  <c r="C75" i="2"/>
  <c r="D62" i="2"/>
  <c r="E62" i="2"/>
  <c r="D63" i="2"/>
  <c r="E63" i="2"/>
  <c r="D64" i="2"/>
  <c r="E64" i="2"/>
  <c r="D65" i="2"/>
  <c r="E65" i="2"/>
  <c r="D66" i="2"/>
  <c r="E66" i="2"/>
  <c r="D67" i="2"/>
  <c r="E67" i="2"/>
  <c r="D68" i="2"/>
  <c r="E68" i="2"/>
  <c r="D69" i="2"/>
  <c r="E69" i="2"/>
  <c r="D70" i="2"/>
  <c r="E70" i="2"/>
  <c r="D71" i="2"/>
  <c r="E71" i="2"/>
  <c r="C63" i="2"/>
  <c r="C64" i="2"/>
  <c r="C65" i="2"/>
  <c r="C66" i="2"/>
  <c r="C67" i="2"/>
  <c r="C68" i="2"/>
  <c r="C69" i="2"/>
  <c r="C70" i="2"/>
  <c r="C71" i="2"/>
  <c r="C62" i="2"/>
  <c r="D57" i="2"/>
  <c r="E57" i="2"/>
  <c r="D58" i="2"/>
  <c r="E58" i="2"/>
  <c r="C58" i="2"/>
  <c r="C57" i="2"/>
  <c r="D49" i="2"/>
  <c r="E49" i="2"/>
  <c r="D50" i="2"/>
  <c r="E50" i="2"/>
  <c r="D51" i="2"/>
  <c r="E51" i="2"/>
  <c r="D52" i="2"/>
  <c r="E52" i="2"/>
  <c r="D53" i="2"/>
  <c r="E53" i="2"/>
  <c r="C50" i="2"/>
  <c r="C51" i="2"/>
  <c r="C52" i="2"/>
  <c r="C53" i="2"/>
  <c r="C49" i="2"/>
  <c r="D41" i="2"/>
  <c r="E41" i="2"/>
  <c r="D42" i="2"/>
  <c r="E42" i="2"/>
  <c r="D43" i="2"/>
  <c r="E43" i="2"/>
  <c r="D44" i="2"/>
  <c r="E44" i="2"/>
  <c r="D45" i="2"/>
  <c r="E45" i="2"/>
  <c r="C42" i="2"/>
  <c r="C43" i="2"/>
  <c r="C44" i="2"/>
  <c r="C45" i="2"/>
  <c r="C41" i="2"/>
  <c r="D30" i="2"/>
  <c r="E30" i="2"/>
  <c r="D31" i="2"/>
  <c r="E31" i="2"/>
  <c r="D32" i="2"/>
  <c r="E32" i="2"/>
  <c r="D33" i="2"/>
  <c r="E33" i="2"/>
  <c r="D34" i="2"/>
  <c r="E34" i="2"/>
  <c r="D35" i="2"/>
  <c r="E35" i="2"/>
  <c r="D36" i="2"/>
  <c r="E36" i="2"/>
  <c r="D37" i="2"/>
  <c r="E37" i="2"/>
  <c r="C31" i="2"/>
  <c r="C32" i="2"/>
  <c r="C33" i="2"/>
  <c r="C34" i="2"/>
  <c r="C35" i="2"/>
  <c r="C36" i="2"/>
  <c r="C37" i="2"/>
  <c r="C30" i="2"/>
  <c r="D21" i="2"/>
  <c r="E21" i="2"/>
  <c r="D22" i="2"/>
  <c r="E22" i="2"/>
  <c r="D23" i="2"/>
  <c r="E23" i="2"/>
  <c r="D24" i="2"/>
  <c r="E24" i="2"/>
  <c r="D25" i="2"/>
  <c r="E25" i="2"/>
  <c r="D26" i="2"/>
  <c r="E26" i="2"/>
  <c r="C22" i="2"/>
  <c r="C23" i="2"/>
  <c r="C24" i="2"/>
  <c r="C25" i="2"/>
  <c r="C26" i="2"/>
  <c r="C21" i="2"/>
  <c r="D17" i="2"/>
  <c r="E17" i="2"/>
  <c r="D16" i="2"/>
  <c r="E16" i="2"/>
  <c r="D15" i="2"/>
  <c r="E15" i="2"/>
  <c r="D14" i="2"/>
  <c r="E14" i="2"/>
  <c r="C15" i="2"/>
  <c r="C16" i="2"/>
  <c r="C17" i="2"/>
  <c r="C14" i="2"/>
  <c r="D10" i="2"/>
  <c r="E10" i="2"/>
  <c r="D9" i="2"/>
  <c r="E9" i="2"/>
  <c r="D8" i="2"/>
  <c r="E8" i="2"/>
  <c r="D7" i="2"/>
  <c r="E7" i="2"/>
  <c r="D6" i="2"/>
  <c r="E6" i="2"/>
  <c r="D5" i="2"/>
  <c r="E5" i="2"/>
  <c r="D4" i="2"/>
  <c r="E4" i="2"/>
  <c r="C4" i="2"/>
  <c r="C5" i="2"/>
  <c r="C6" i="2"/>
  <c r="C7" i="2"/>
  <c r="C8" i="2"/>
  <c r="C9" i="2"/>
  <c r="C10" i="2"/>
  <c r="G3" i="5"/>
  <c r="H3" i="5"/>
  <c r="F3" i="5"/>
  <c r="F3" i="4"/>
  <c r="G3" i="4"/>
  <c r="E3" i="4"/>
  <c r="D3" i="2"/>
  <c r="E3" i="2"/>
  <c r="C3" i="2"/>
  <c r="E3" i="3"/>
  <c r="F3" i="3"/>
  <c r="D3" i="3"/>
  <c r="B90" i="5"/>
  <c r="B88" i="5"/>
  <c r="B86" i="5"/>
  <c r="B84" i="4"/>
  <c r="B83" i="4"/>
  <c r="B82" i="4"/>
  <c r="B82" i="5"/>
  <c r="B80" i="5"/>
  <c r="B78" i="5"/>
  <c r="B76" i="4"/>
  <c r="B75" i="4"/>
  <c r="B75" i="5"/>
  <c r="B74" i="5"/>
  <c r="B73" i="5"/>
  <c r="B71" i="5"/>
  <c r="B70" i="5"/>
  <c r="B69" i="5"/>
  <c r="B68" i="5"/>
  <c r="B67" i="5"/>
  <c r="B66" i="5"/>
  <c r="B65" i="5"/>
  <c r="B71" i="4"/>
  <c r="B70" i="4"/>
  <c r="B69" i="4"/>
  <c r="B68" i="4"/>
  <c r="B67" i="4"/>
  <c r="B66" i="4"/>
  <c r="B65" i="4"/>
  <c r="B64" i="4"/>
  <c r="B63" i="4"/>
  <c r="B62" i="4"/>
  <c r="B60" i="5"/>
  <c r="B58" i="5"/>
  <c r="B58" i="4"/>
  <c r="B57" i="4"/>
  <c r="B55" i="5"/>
  <c r="B53" i="5"/>
  <c r="B52" i="5"/>
  <c r="B51" i="5"/>
  <c r="B50" i="5"/>
  <c r="B53" i="4"/>
  <c r="B52" i="4"/>
  <c r="B51" i="4"/>
  <c r="B50" i="4"/>
  <c r="B49" i="4"/>
  <c r="B47" i="5"/>
  <c r="B45" i="5"/>
  <c r="B44" i="5"/>
  <c r="B43" i="5"/>
  <c r="B42" i="5"/>
  <c r="B45" i="4"/>
  <c r="B44" i="4"/>
  <c r="B43" i="4"/>
  <c r="B42" i="4"/>
  <c r="B41" i="4"/>
  <c r="B39" i="5"/>
  <c r="B37" i="5"/>
  <c r="B36" i="5"/>
  <c r="B35" i="5"/>
  <c r="B34" i="5"/>
  <c r="B33" i="5"/>
  <c r="B32" i="5"/>
  <c r="B31" i="5"/>
  <c r="B37" i="4"/>
  <c r="B36" i="4"/>
  <c r="B35" i="4"/>
  <c r="B34" i="4"/>
  <c r="B33" i="4"/>
  <c r="B32" i="4"/>
  <c r="B31" i="4"/>
  <c r="B30" i="4"/>
  <c r="B26" i="5"/>
  <c r="B25" i="5"/>
  <c r="B24" i="5"/>
  <c r="B23" i="5"/>
  <c r="B22" i="5"/>
  <c r="B21" i="5"/>
  <c r="B26" i="4"/>
  <c r="B25" i="4"/>
  <c r="B24" i="4"/>
  <c r="B23" i="4"/>
  <c r="B22" i="4"/>
  <c r="B21" i="4"/>
  <c r="B17" i="5"/>
  <c r="B16" i="5"/>
  <c r="B15" i="5"/>
  <c r="B14" i="5"/>
  <c r="B17" i="4"/>
  <c r="B16" i="4"/>
  <c r="B15" i="4"/>
  <c r="B14" i="4"/>
  <c r="B10" i="5"/>
  <c r="B9" i="5"/>
  <c r="B8" i="5"/>
  <c r="B7" i="5"/>
  <c r="B6" i="5"/>
  <c r="B5" i="5"/>
  <c r="B4" i="5"/>
  <c r="B3" i="5"/>
  <c r="B10" i="4"/>
  <c r="B9" i="4"/>
  <c r="B8" i="4"/>
  <c r="B7" i="4"/>
  <c r="B6" i="4"/>
  <c r="B5" i="4"/>
  <c r="B4" i="4"/>
  <c r="B3" i="4"/>
  <c r="B84" i="3"/>
  <c r="B83" i="3"/>
  <c r="B82" i="3"/>
  <c r="B76" i="3"/>
  <c r="B75" i="3"/>
  <c r="B71" i="3"/>
  <c r="B70" i="3"/>
  <c r="B69" i="3"/>
  <c r="B68" i="3"/>
  <c r="B67" i="3"/>
  <c r="B66" i="3"/>
  <c r="B65" i="3"/>
  <c r="B64" i="3"/>
  <c r="B63" i="3"/>
  <c r="B62" i="3"/>
  <c r="B58" i="3"/>
  <c r="B57" i="3"/>
  <c r="B53" i="3"/>
  <c r="B52" i="3"/>
  <c r="B51" i="3"/>
  <c r="B50" i="3"/>
  <c r="B49" i="3"/>
  <c r="B45" i="3"/>
  <c r="B44" i="3"/>
  <c r="B43" i="3"/>
  <c r="B42" i="3"/>
  <c r="B41" i="3"/>
  <c r="B37" i="3"/>
  <c r="B36" i="3"/>
  <c r="B35" i="3"/>
  <c r="B34" i="3"/>
  <c r="B33" i="3"/>
  <c r="B32" i="3"/>
  <c r="B31" i="3"/>
  <c r="B30" i="3"/>
  <c r="B26" i="3"/>
  <c r="B25" i="3"/>
  <c r="B24" i="3"/>
  <c r="B23" i="3"/>
  <c r="B22" i="3"/>
  <c r="B21" i="3"/>
  <c r="B17" i="3"/>
  <c r="B16" i="3"/>
  <c r="B15" i="3"/>
  <c r="B14" i="3"/>
  <c r="B10" i="3"/>
  <c r="B9" i="3"/>
  <c r="B8" i="3"/>
  <c r="B7" i="3"/>
  <c r="B6" i="3"/>
  <c r="B5" i="3"/>
  <c r="B4" i="3"/>
  <c r="B3" i="3"/>
  <c r="B84" i="2"/>
  <c r="B83" i="2"/>
  <c r="B82" i="2"/>
  <c r="B76" i="2"/>
  <c r="B75" i="2"/>
  <c r="B71" i="2"/>
  <c r="B70" i="2"/>
  <c r="B69" i="2"/>
  <c r="B68" i="2"/>
  <c r="B67" i="2"/>
  <c r="B66" i="2"/>
  <c r="B65" i="2"/>
  <c r="B64" i="2"/>
  <c r="B63" i="2"/>
  <c r="B62" i="2"/>
  <c r="B58" i="2"/>
  <c r="B57" i="2"/>
  <c r="B53" i="2"/>
  <c r="B52" i="2"/>
  <c r="B51" i="2"/>
  <c r="B50" i="2"/>
  <c r="B49" i="2"/>
  <c r="B45" i="2"/>
  <c r="B44" i="2"/>
  <c r="B43" i="2"/>
  <c r="B42" i="2"/>
  <c r="B41" i="2"/>
  <c r="B37" i="2"/>
  <c r="B36" i="2"/>
  <c r="B35" i="2"/>
  <c r="B34" i="2"/>
  <c r="B33" i="2"/>
  <c r="B32" i="2"/>
  <c r="B31" i="2"/>
  <c r="B30" i="2"/>
  <c r="B26" i="2"/>
  <c r="B25" i="2"/>
  <c r="B24" i="2"/>
  <c r="B23" i="2"/>
  <c r="B22" i="2"/>
  <c r="B21" i="2"/>
  <c r="B17" i="2"/>
  <c r="B16" i="2"/>
  <c r="B15" i="2"/>
  <c r="B14" i="2"/>
  <c r="B10" i="2"/>
  <c r="B9" i="2"/>
  <c r="B8" i="2"/>
  <c r="B7" i="2"/>
  <c r="B6" i="2"/>
  <c r="B5" i="2"/>
  <c r="B4" i="2"/>
  <c r="B3" i="2"/>
  <c r="H2" i="5"/>
  <c r="G2" i="5"/>
  <c r="F2" i="5"/>
  <c r="B2" i="5"/>
  <c r="F2" i="4"/>
  <c r="G2" i="4"/>
  <c r="E2" i="4"/>
  <c r="B2" i="4"/>
  <c r="E2" i="3"/>
  <c r="F2" i="3"/>
  <c r="D2" i="3"/>
  <c r="B2" i="3"/>
  <c r="C2" i="2"/>
  <c r="D2" i="2"/>
  <c r="E2" i="2"/>
  <c r="B2" i="2"/>
  <c r="N121" i="1"/>
  <c r="M121" i="1"/>
  <c r="L121" i="1"/>
  <c r="N114" i="1"/>
  <c r="N116" i="1" s="1"/>
  <c r="M114" i="1"/>
  <c r="M116" i="1" s="1"/>
  <c r="L114" i="1"/>
  <c r="L116" i="1" s="1"/>
  <c r="K114" i="1"/>
  <c r="K116" i="1" s="1"/>
  <c r="J114" i="1"/>
  <c r="J116" i="1" s="1"/>
  <c r="I114" i="1"/>
  <c r="I116" i="1" s="1"/>
  <c r="H116" i="1"/>
  <c r="G114" i="1"/>
  <c r="G116" i="1" s="1"/>
  <c r="F114" i="1"/>
  <c r="F116" i="1" s="1"/>
  <c r="E114" i="1"/>
  <c r="E116" i="1" s="1"/>
  <c r="D114" i="1"/>
  <c r="D116" i="1" s="1"/>
  <c r="C114" i="1"/>
  <c r="C116" i="1" s="1"/>
  <c r="B114" i="1"/>
  <c r="B116" i="1" s="1"/>
  <c r="N101" i="1"/>
  <c r="H88" i="5" s="1"/>
  <c r="M101" i="1"/>
  <c r="G88" i="5" s="1"/>
  <c r="L101" i="1"/>
  <c r="K101" i="1"/>
  <c r="G85" i="4" s="1"/>
  <c r="J101" i="1"/>
  <c r="F85" i="4" s="1"/>
  <c r="I101" i="1"/>
  <c r="E85" i="4" s="1"/>
  <c r="H101" i="1"/>
  <c r="F85" i="3" s="1"/>
  <c r="G101" i="1"/>
  <c r="E85" i="3" s="1"/>
  <c r="F101" i="1"/>
  <c r="D85" i="3" s="1"/>
  <c r="E101" i="1"/>
  <c r="E85" i="2" s="1"/>
  <c r="D101" i="1"/>
  <c r="D85" i="2" s="1"/>
  <c r="C101" i="1"/>
  <c r="C85" i="2" s="1"/>
  <c r="O100" i="1"/>
  <c r="O99" i="1"/>
  <c r="P99" i="1" s="1"/>
  <c r="N87" i="1"/>
  <c r="H80" i="5" s="1"/>
  <c r="M87" i="1"/>
  <c r="G80" i="5" s="1"/>
  <c r="L87" i="1"/>
  <c r="K87" i="1"/>
  <c r="G77" i="4" s="1"/>
  <c r="J87" i="1"/>
  <c r="F77" i="4" s="1"/>
  <c r="I87" i="1"/>
  <c r="E77" i="4" s="1"/>
  <c r="H87" i="1"/>
  <c r="F77" i="3" s="1"/>
  <c r="G87" i="1"/>
  <c r="E77" i="3" s="1"/>
  <c r="F87" i="1"/>
  <c r="D77" i="3" s="1"/>
  <c r="E87" i="1"/>
  <c r="E77" i="2" s="1"/>
  <c r="D87" i="1"/>
  <c r="B87" i="1"/>
  <c r="B77" i="2" s="1"/>
  <c r="O86" i="1"/>
  <c r="P86" i="1" s="1"/>
  <c r="O85" i="1"/>
  <c r="Q85" i="1" s="1"/>
  <c r="N82" i="1"/>
  <c r="H75" i="5" s="1"/>
  <c r="M82" i="1"/>
  <c r="G75" i="5" s="1"/>
  <c r="L82" i="1"/>
  <c r="K82" i="1"/>
  <c r="G72" i="4" s="1"/>
  <c r="J82" i="1"/>
  <c r="F72" i="4" s="1"/>
  <c r="I82" i="1"/>
  <c r="H82" i="1"/>
  <c r="F72" i="3" s="1"/>
  <c r="G82" i="1"/>
  <c r="E72" i="3" s="1"/>
  <c r="F82" i="1"/>
  <c r="D72" i="3" s="1"/>
  <c r="E82" i="1"/>
  <c r="E72" i="2" s="1"/>
  <c r="D82" i="1"/>
  <c r="D72" i="2" s="1"/>
  <c r="C82" i="1"/>
  <c r="B82" i="1"/>
  <c r="O81" i="1"/>
  <c r="P81" i="1" s="1"/>
  <c r="O80" i="1"/>
  <c r="Q80" i="1" s="1"/>
  <c r="O79" i="1"/>
  <c r="P79" i="1" s="1"/>
  <c r="O78" i="1"/>
  <c r="Q78" i="1" s="1"/>
  <c r="O77" i="1"/>
  <c r="P77" i="1" s="1"/>
  <c r="O76" i="1"/>
  <c r="Q76" i="1" s="1"/>
  <c r="O75" i="1"/>
  <c r="P75" i="1" s="1"/>
  <c r="O72" i="1"/>
  <c r="P72" i="1" s="1"/>
  <c r="O71" i="1"/>
  <c r="Q71" i="1" s="1"/>
  <c r="N65" i="1"/>
  <c r="H60" i="5" s="1"/>
  <c r="M65" i="1"/>
  <c r="G60" i="5" s="1"/>
  <c r="L65" i="1"/>
  <c r="K65" i="1"/>
  <c r="G59" i="4" s="1"/>
  <c r="J65" i="1"/>
  <c r="F59" i="4" s="1"/>
  <c r="I65" i="1"/>
  <c r="E59" i="4" s="1"/>
  <c r="H65" i="1"/>
  <c r="F59" i="3" s="1"/>
  <c r="G65" i="1"/>
  <c r="E59" i="3" s="1"/>
  <c r="F65" i="1"/>
  <c r="D59" i="3" s="1"/>
  <c r="E65" i="1"/>
  <c r="E59" i="2" s="1"/>
  <c r="D65" i="1"/>
  <c r="D59" i="2" s="1"/>
  <c r="C65" i="1"/>
  <c r="B65" i="1"/>
  <c r="O64" i="1"/>
  <c r="P64" i="1" s="1"/>
  <c r="O63" i="1"/>
  <c r="Q63" i="1" s="1"/>
  <c r="N60" i="1"/>
  <c r="H55" i="5" s="1"/>
  <c r="M60" i="1"/>
  <c r="G55" i="5" s="1"/>
  <c r="L60" i="1"/>
  <c r="K60" i="1"/>
  <c r="G54" i="4" s="1"/>
  <c r="J60" i="1"/>
  <c r="F54" i="4" s="1"/>
  <c r="I60" i="1"/>
  <c r="E54" i="4" s="1"/>
  <c r="H60" i="1"/>
  <c r="F54" i="3" s="1"/>
  <c r="G60" i="1"/>
  <c r="E54" i="3" s="1"/>
  <c r="F60" i="1"/>
  <c r="D54" i="3" s="1"/>
  <c r="E60" i="1"/>
  <c r="E54" i="2" s="1"/>
  <c r="D60" i="1"/>
  <c r="D54" i="2" s="1"/>
  <c r="C60" i="1"/>
  <c r="B54" i="5"/>
  <c r="O59" i="1"/>
  <c r="P59" i="1" s="1"/>
  <c r="O58" i="1"/>
  <c r="P58" i="1" s="1"/>
  <c r="O57" i="1"/>
  <c r="P57" i="1" s="1"/>
  <c r="O56" i="1"/>
  <c r="Q56" i="1" s="1"/>
  <c r="O55" i="1"/>
  <c r="P55" i="1" s="1"/>
  <c r="N52" i="1"/>
  <c r="H47" i="5" s="1"/>
  <c r="M52" i="1"/>
  <c r="G47" i="5" s="1"/>
  <c r="L52" i="1"/>
  <c r="K52" i="1"/>
  <c r="G46" i="4" s="1"/>
  <c r="J52" i="1"/>
  <c r="F46" i="4" s="1"/>
  <c r="I52" i="1"/>
  <c r="E46" i="4" s="1"/>
  <c r="H52" i="1"/>
  <c r="F46" i="3" s="1"/>
  <c r="G52" i="1"/>
  <c r="F52" i="1"/>
  <c r="D46" i="3" s="1"/>
  <c r="E52" i="1"/>
  <c r="E46" i="2" s="1"/>
  <c r="D52" i="1"/>
  <c r="D46" i="2" s="1"/>
  <c r="C52" i="1"/>
  <c r="B52" i="1"/>
  <c r="O51" i="1"/>
  <c r="Q51" i="1" s="1"/>
  <c r="O50" i="1"/>
  <c r="P50" i="1" s="1"/>
  <c r="O49" i="1"/>
  <c r="Q49" i="1" s="1"/>
  <c r="O48" i="1"/>
  <c r="P48" i="1" s="1"/>
  <c r="O47" i="1"/>
  <c r="P47" i="1" s="1"/>
  <c r="H39" i="5"/>
  <c r="G39" i="5"/>
  <c r="G38" i="4"/>
  <c r="F38" i="4"/>
  <c r="E38" i="4"/>
  <c r="F38" i="3"/>
  <c r="E38" i="3"/>
  <c r="D38" i="3"/>
  <c r="E38" i="2"/>
  <c r="D38" i="2"/>
  <c r="O43" i="1"/>
  <c r="P43" i="1" s="1"/>
  <c r="O42" i="1"/>
  <c r="Q42" i="1" s="1"/>
  <c r="O41" i="1"/>
  <c r="P41" i="1" s="1"/>
  <c r="O38" i="1"/>
  <c r="P38" i="1" s="1"/>
  <c r="O37" i="1"/>
  <c r="P37" i="1" s="1"/>
  <c r="O36" i="1"/>
  <c r="Q36" i="1" s="1"/>
  <c r="O35" i="1"/>
  <c r="P35" i="1" s="1"/>
  <c r="O34" i="1"/>
  <c r="P34" i="1" s="1"/>
  <c r="N30" i="1"/>
  <c r="H27" i="5" s="1"/>
  <c r="M30" i="1"/>
  <c r="G27" i="5" s="1"/>
  <c r="L30" i="1"/>
  <c r="K30" i="1"/>
  <c r="G27" i="4" s="1"/>
  <c r="J30" i="1"/>
  <c r="F27" i="4" s="1"/>
  <c r="I30" i="1"/>
  <c r="E27" i="4" s="1"/>
  <c r="H30" i="1"/>
  <c r="F27" i="3" s="1"/>
  <c r="G30" i="1"/>
  <c r="E27" i="3" s="1"/>
  <c r="F30" i="1"/>
  <c r="D27" i="3" s="1"/>
  <c r="E30" i="1"/>
  <c r="E27" i="2" s="1"/>
  <c r="D30" i="1"/>
  <c r="D27" i="2" s="1"/>
  <c r="C30" i="1"/>
  <c r="C27" i="2" s="1"/>
  <c r="B30" i="1"/>
  <c r="O29" i="1"/>
  <c r="P29" i="1" s="1"/>
  <c r="O28" i="1"/>
  <c r="Q28" i="1" s="1"/>
  <c r="O27" i="1"/>
  <c r="P27" i="1" s="1"/>
  <c r="O26" i="1"/>
  <c r="Q26" i="1" s="1"/>
  <c r="O25" i="1"/>
  <c r="P25" i="1" s="1"/>
  <c r="O24" i="1"/>
  <c r="Q24" i="1" s="1"/>
  <c r="N21" i="1"/>
  <c r="M21" i="1"/>
  <c r="L21" i="1"/>
  <c r="K21" i="1"/>
  <c r="J21" i="1"/>
  <c r="I21" i="1"/>
  <c r="H21" i="1"/>
  <c r="F18" i="3" s="1"/>
  <c r="G21" i="1"/>
  <c r="F21" i="1"/>
  <c r="D18" i="3" s="1"/>
  <c r="E21" i="1"/>
  <c r="D21" i="1"/>
  <c r="D18" i="2" s="1"/>
  <c r="C21" i="1"/>
  <c r="O20" i="1"/>
  <c r="P20" i="1" s="1"/>
  <c r="O19" i="1"/>
  <c r="P19" i="1" s="1"/>
  <c r="O18" i="1"/>
  <c r="Q18" i="1" s="1"/>
  <c r="O17" i="1"/>
  <c r="P17" i="1" s="1"/>
  <c r="N14" i="1"/>
  <c r="H11" i="5" s="1"/>
  <c r="M14" i="1"/>
  <c r="G11" i="5" s="1"/>
  <c r="L14" i="1"/>
  <c r="K14" i="1"/>
  <c r="G11" i="4" s="1"/>
  <c r="J14" i="1"/>
  <c r="F11" i="4" s="1"/>
  <c r="I14" i="1"/>
  <c r="E11" i="4" s="1"/>
  <c r="H14" i="1"/>
  <c r="F11" i="3" s="1"/>
  <c r="G14" i="1"/>
  <c r="E11" i="3" s="1"/>
  <c r="F14" i="1"/>
  <c r="D11" i="3" s="1"/>
  <c r="E14" i="1"/>
  <c r="E11" i="2" s="1"/>
  <c r="D14" i="1"/>
  <c r="D11" i="2" s="1"/>
  <c r="C14" i="1"/>
  <c r="C11" i="2" s="1"/>
  <c r="B14" i="1"/>
  <c r="O13" i="1"/>
  <c r="P13" i="1" s="1"/>
  <c r="O12" i="1"/>
  <c r="Q12" i="1" s="1"/>
  <c r="O10" i="1"/>
  <c r="P10" i="1" s="1"/>
  <c r="O9" i="1"/>
  <c r="P9" i="1" s="1"/>
  <c r="O8" i="1"/>
  <c r="Q8" i="1" s="1"/>
  <c r="O7" i="1"/>
  <c r="P7" i="1" s="1"/>
  <c r="O6" i="1"/>
  <c r="P6" i="1" s="1"/>
  <c r="O5" i="1"/>
  <c r="P5" i="1" s="1"/>
  <c r="O4" i="1"/>
  <c r="Q4" i="1" s="1"/>
  <c r="O3" i="1"/>
  <c r="P3" i="1" s="1"/>
  <c r="E72" i="4" l="1"/>
  <c r="I89" i="1"/>
  <c r="E46" i="3"/>
  <c r="G89" i="1"/>
  <c r="G103" i="1" s="1"/>
  <c r="E87" i="3" s="1"/>
  <c r="D66" i="4"/>
  <c r="D69" i="18" s="1"/>
  <c r="C122" i="1"/>
  <c r="G122" i="1"/>
  <c r="K122" i="1"/>
  <c r="C22" i="3"/>
  <c r="C22" i="18" s="1"/>
  <c r="E21" i="18"/>
  <c r="E23" i="18"/>
  <c r="D83" i="4"/>
  <c r="D86" i="18" s="1"/>
  <c r="E15" i="18"/>
  <c r="E87" i="5"/>
  <c r="E87" i="18"/>
  <c r="B46" i="3"/>
  <c r="B46" i="18"/>
  <c r="E69" i="18"/>
  <c r="B59" i="5"/>
  <c r="B59" i="18"/>
  <c r="D122" i="1"/>
  <c r="H122" i="1"/>
  <c r="L122" i="1"/>
  <c r="E22" i="5"/>
  <c r="E22" i="18"/>
  <c r="B72" i="5"/>
  <c r="B72" i="18"/>
  <c r="E14" i="18"/>
  <c r="E86" i="18"/>
  <c r="B85" i="3"/>
  <c r="B85" i="18"/>
  <c r="G66" i="2"/>
  <c r="H66" i="2" s="1"/>
  <c r="D84" i="4"/>
  <c r="E16" i="18"/>
  <c r="B38" i="2"/>
  <c r="B38" i="18"/>
  <c r="B27" i="3"/>
  <c r="B27" i="18"/>
  <c r="B18" i="5"/>
  <c r="B18" i="18"/>
  <c r="B11" i="4"/>
  <c r="B11" i="18"/>
  <c r="E38" i="18"/>
  <c r="E34" i="18"/>
  <c r="E24" i="18"/>
  <c r="E10" i="18"/>
  <c r="E9" i="18"/>
  <c r="E74" i="18"/>
  <c r="E66" i="18"/>
  <c r="E47" i="18"/>
  <c r="F3" i="18"/>
  <c r="F2" i="18"/>
  <c r="F80" i="5"/>
  <c r="F80" i="18" s="1"/>
  <c r="F88" i="5"/>
  <c r="F88" i="18" s="1"/>
  <c r="F60" i="5"/>
  <c r="F60" i="18" s="1"/>
  <c r="F47" i="5"/>
  <c r="F47" i="18" s="1"/>
  <c r="F27" i="5"/>
  <c r="F27" i="18" s="1"/>
  <c r="F18" i="5"/>
  <c r="F55" i="5"/>
  <c r="F55" i="18" s="1"/>
  <c r="F75" i="5"/>
  <c r="F75" i="18" s="1"/>
  <c r="F39" i="5"/>
  <c r="F39" i="18" s="1"/>
  <c r="F11" i="5"/>
  <c r="F11" i="18" s="1"/>
  <c r="E80" i="18"/>
  <c r="E88" i="18"/>
  <c r="E85" i="18"/>
  <c r="E51" i="18"/>
  <c r="E46" i="18"/>
  <c r="E43" i="18"/>
  <c r="E72" i="18"/>
  <c r="E68" i="18"/>
  <c r="E33" i="18"/>
  <c r="E25" i="18"/>
  <c r="E17" i="18"/>
  <c r="E70" i="18"/>
  <c r="E79" i="18"/>
  <c r="E50" i="18"/>
  <c r="E52" i="18"/>
  <c r="E55" i="18"/>
  <c r="E45" i="18"/>
  <c r="E44" i="18"/>
  <c r="E60" i="18"/>
  <c r="E58" i="18"/>
  <c r="E59" i="18"/>
  <c r="E71" i="18"/>
  <c r="E67" i="18"/>
  <c r="E75" i="18"/>
  <c r="E73" i="18"/>
  <c r="E42" i="18"/>
  <c r="E36" i="18"/>
  <c r="E32" i="18"/>
  <c r="E31" i="18"/>
  <c r="E37" i="18"/>
  <c r="E26" i="18"/>
  <c r="E27" i="18"/>
  <c r="E54" i="18"/>
  <c r="E65" i="18"/>
  <c r="E39" i="18"/>
  <c r="E35" i="18"/>
  <c r="E4" i="18"/>
  <c r="E5" i="18"/>
  <c r="E8" i="18"/>
  <c r="E7" i="18"/>
  <c r="E6" i="18"/>
  <c r="E2" i="18"/>
  <c r="E11" i="18"/>
  <c r="E78" i="5"/>
  <c r="E78" i="18"/>
  <c r="E53" i="5"/>
  <c r="E53" i="18"/>
  <c r="E3" i="5"/>
  <c r="E3" i="18"/>
  <c r="B85" i="4"/>
  <c r="B72" i="3"/>
  <c r="B59" i="2"/>
  <c r="B46" i="4"/>
  <c r="B46" i="2"/>
  <c r="B46" i="5"/>
  <c r="B27" i="2"/>
  <c r="B27" i="5"/>
  <c r="B18" i="2"/>
  <c r="B18" i="3"/>
  <c r="B18" i="4"/>
  <c r="C16" i="3"/>
  <c r="D14" i="4"/>
  <c r="E51" i="5"/>
  <c r="E74" i="5"/>
  <c r="E70" i="5"/>
  <c r="E66" i="5"/>
  <c r="D65" i="4"/>
  <c r="D53" i="4"/>
  <c r="C25" i="3"/>
  <c r="E85" i="5"/>
  <c r="E69" i="5"/>
  <c r="E14" i="5"/>
  <c r="E6" i="5"/>
  <c r="E88" i="5"/>
  <c r="E73" i="5"/>
  <c r="E71" i="5"/>
  <c r="E67" i="5"/>
  <c r="E65" i="5"/>
  <c r="E59" i="5"/>
  <c r="E45" i="5"/>
  <c r="E37" i="5"/>
  <c r="E35" i="5"/>
  <c r="E33" i="5"/>
  <c r="E39" i="5"/>
  <c r="E26" i="5"/>
  <c r="E25" i="5"/>
  <c r="E17" i="5"/>
  <c r="E15" i="5"/>
  <c r="D45" i="4"/>
  <c r="D68" i="4"/>
  <c r="D64" i="4"/>
  <c r="D24" i="4"/>
  <c r="D62" i="4"/>
  <c r="D5" i="4"/>
  <c r="D70" i="4"/>
  <c r="D69" i="4"/>
  <c r="D50" i="4"/>
  <c r="D37" i="4"/>
  <c r="D22" i="4"/>
  <c r="D58" i="4"/>
  <c r="D30" i="4"/>
  <c r="D33" i="4"/>
  <c r="D32" i="4"/>
  <c r="D36" i="4"/>
  <c r="D26" i="4"/>
  <c r="D17" i="4"/>
  <c r="D34" i="4"/>
  <c r="D4" i="4"/>
  <c r="D8" i="4"/>
  <c r="D6" i="4"/>
  <c r="D10" i="4"/>
  <c r="D76" i="4"/>
  <c r="D75" i="4"/>
  <c r="D71" i="4"/>
  <c r="D67" i="4"/>
  <c r="D63" i="4"/>
  <c r="D57" i="4"/>
  <c r="D51" i="4"/>
  <c r="D54" i="4"/>
  <c r="D49" i="4"/>
  <c r="D44" i="4"/>
  <c r="D46" i="4"/>
  <c r="D35" i="4"/>
  <c r="D31" i="4"/>
  <c r="D23" i="4"/>
  <c r="D21" i="4"/>
  <c r="D7" i="4"/>
  <c r="D3" i="4"/>
  <c r="D16" i="4"/>
  <c r="D15" i="4"/>
  <c r="D82" i="4"/>
  <c r="D52" i="4"/>
  <c r="D43" i="4"/>
  <c r="D42" i="4"/>
  <c r="D41" i="4"/>
  <c r="D25" i="4"/>
  <c r="D9" i="4"/>
  <c r="G15" i="2"/>
  <c r="H15" i="2" s="1"/>
  <c r="C75" i="3"/>
  <c r="H75" i="3" s="1"/>
  <c r="I75" i="3" s="1"/>
  <c r="C33" i="3"/>
  <c r="G10" i="2"/>
  <c r="H10" i="2" s="1"/>
  <c r="C14" i="3"/>
  <c r="H14" i="3" s="1"/>
  <c r="I14" i="3" s="1"/>
  <c r="C68" i="3"/>
  <c r="G64" i="2"/>
  <c r="H64" i="2" s="1"/>
  <c r="C17" i="3"/>
  <c r="G62" i="2"/>
  <c r="H62" i="2" s="1"/>
  <c r="G5" i="2"/>
  <c r="H5" i="2" s="1"/>
  <c r="C71" i="3"/>
  <c r="C58" i="3"/>
  <c r="C50" i="3"/>
  <c r="G44" i="2"/>
  <c r="H44" i="2" s="1"/>
  <c r="C42" i="3"/>
  <c r="C41" i="3"/>
  <c r="G31" i="2"/>
  <c r="H31" i="2" s="1"/>
  <c r="C26" i="3"/>
  <c r="C24" i="3"/>
  <c r="G7" i="2"/>
  <c r="H7" i="2" s="1"/>
  <c r="C4" i="3"/>
  <c r="C76" i="3"/>
  <c r="C65" i="3"/>
  <c r="G58" i="2"/>
  <c r="H58" i="2" s="1"/>
  <c r="C62" i="3"/>
  <c r="P71" i="1"/>
  <c r="G50" i="2"/>
  <c r="H50" i="2" s="1"/>
  <c r="G49" i="2"/>
  <c r="H49" i="2" s="1"/>
  <c r="C6" i="3"/>
  <c r="G30" i="2"/>
  <c r="H30" i="2" s="1"/>
  <c r="C36" i="3"/>
  <c r="P36" i="1"/>
  <c r="C32" i="3"/>
  <c r="Q34" i="1"/>
  <c r="G24" i="2"/>
  <c r="H24" i="2" s="1"/>
  <c r="G17" i="2"/>
  <c r="H17" i="2" s="1"/>
  <c r="B11" i="5"/>
  <c r="C83" i="3"/>
  <c r="C86" i="18" s="1"/>
  <c r="G85" i="2"/>
  <c r="G84" i="2"/>
  <c r="E122" i="1"/>
  <c r="I122" i="1"/>
  <c r="M122" i="1"/>
  <c r="F122" i="1"/>
  <c r="J122" i="1"/>
  <c r="N122" i="1"/>
  <c r="B85" i="2"/>
  <c r="B85" i="5"/>
  <c r="B77" i="3"/>
  <c r="B77" i="4"/>
  <c r="B72" i="2"/>
  <c r="B72" i="4"/>
  <c r="B59" i="4"/>
  <c r="B59" i="3"/>
  <c r="B54" i="4"/>
  <c r="B54" i="2"/>
  <c r="B54" i="3"/>
  <c r="B38" i="5"/>
  <c r="B38" i="3"/>
  <c r="B38" i="4"/>
  <c r="B27" i="4"/>
  <c r="B11" i="2"/>
  <c r="B11" i="3"/>
  <c r="E11" i="5"/>
  <c r="E2" i="5"/>
  <c r="D2" i="4"/>
  <c r="D11" i="4"/>
  <c r="G2" i="2"/>
  <c r="H2" i="2" s="1"/>
  <c r="P100" i="1"/>
  <c r="O82" i="1"/>
  <c r="Q82" i="1" s="1"/>
  <c r="Q58" i="1"/>
  <c r="Q35" i="1"/>
  <c r="L89" i="1"/>
  <c r="M89" i="1"/>
  <c r="G18" i="5"/>
  <c r="N89" i="1"/>
  <c r="H18" i="5"/>
  <c r="E86" i="5"/>
  <c r="E80" i="5"/>
  <c r="E79" i="5"/>
  <c r="O87" i="1"/>
  <c r="Q87" i="1" s="1"/>
  <c r="E75" i="5"/>
  <c r="P76" i="1"/>
  <c r="E72" i="5"/>
  <c r="E68" i="5"/>
  <c r="E60" i="5"/>
  <c r="K89" i="1"/>
  <c r="K103" i="1" s="1"/>
  <c r="G87" i="4" s="1"/>
  <c r="E58" i="5"/>
  <c r="P56" i="1"/>
  <c r="E54" i="5"/>
  <c r="E55" i="5"/>
  <c r="Q55" i="1"/>
  <c r="E50" i="5"/>
  <c r="E52" i="5"/>
  <c r="E47" i="5"/>
  <c r="E42" i="5"/>
  <c r="E44" i="5"/>
  <c r="E43" i="5"/>
  <c r="J89" i="1"/>
  <c r="J103" i="1" s="1"/>
  <c r="F87" i="4" s="1"/>
  <c r="Q47" i="1"/>
  <c r="E46" i="5"/>
  <c r="I103" i="1"/>
  <c r="E87" i="4" s="1"/>
  <c r="Q41" i="1"/>
  <c r="E31" i="5"/>
  <c r="E36" i="5"/>
  <c r="E32" i="5"/>
  <c r="Q38" i="1"/>
  <c r="P42" i="1"/>
  <c r="E38" i="5"/>
  <c r="E34" i="5"/>
  <c r="E27" i="5"/>
  <c r="P24" i="1"/>
  <c r="E21" i="5"/>
  <c r="E24" i="5"/>
  <c r="E23" i="5"/>
  <c r="P18" i="1"/>
  <c r="E18" i="4"/>
  <c r="G18" i="4"/>
  <c r="F18" i="4"/>
  <c r="Q17" i="1"/>
  <c r="E16" i="5"/>
  <c r="E10" i="5"/>
  <c r="E9" i="5"/>
  <c r="E5" i="5"/>
  <c r="E8" i="5"/>
  <c r="E4" i="5"/>
  <c r="E7" i="5"/>
  <c r="D85" i="4"/>
  <c r="G83" i="2"/>
  <c r="H83" i="2" s="1"/>
  <c r="C85" i="3"/>
  <c r="O101" i="1"/>
  <c r="Q101" i="1" s="1"/>
  <c r="D77" i="4"/>
  <c r="D72" i="4"/>
  <c r="P80" i="1"/>
  <c r="D59" i="4"/>
  <c r="O65" i="1"/>
  <c r="Q65" i="1" s="1"/>
  <c r="F89" i="1"/>
  <c r="F103" i="1" s="1"/>
  <c r="D87" i="3" s="1"/>
  <c r="Q59" i="1"/>
  <c r="O60" i="1"/>
  <c r="Q60" i="1" s="1"/>
  <c r="P49" i="1"/>
  <c r="D38" i="4"/>
  <c r="D27" i="4"/>
  <c r="P26" i="1"/>
  <c r="P28" i="1"/>
  <c r="H89" i="1"/>
  <c r="E18" i="3"/>
  <c r="D18" i="4" s="1"/>
  <c r="Q7" i="1"/>
  <c r="Q6" i="1"/>
  <c r="P8" i="1"/>
  <c r="P85" i="1"/>
  <c r="D77" i="2"/>
  <c r="G77" i="2" s="1"/>
  <c r="H77" i="2" s="1"/>
  <c r="P78" i="1"/>
  <c r="C64" i="3"/>
  <c r="Q72" i="1"/>
  <c r="Q77" i="1"/>
  <c r="Q81" i="1"/>
  <c r="C72" i="2"/>
  <c r="G69" i="2"/>
  <c r="H69" i="2" s="1"/>
  <c r="C67" i="3"/>
  <c r="C70" i="18" s="1"/>
  <c r="C63" i="3"/>
  <c r="C66" i="18" s="1"/>
  <c r="C57" i="3"/>
  <c r="C58" i="18" s="1"/>
  <c r="G57" i="2"/>
  <c r="H57" i="2" s="1"/>
  <c r="C59" i="2"/>
  <c r="P63" i="1"/>
  <c r="C54" i="2"/>
  <c r="C54" i="3" s="1"/>
  <c r="C89" i="1"/>
  <c r="C79" i="2" s="1"/>
  <c r="C53" i="3"/>
  <c r="C52" i="3"/>
  <c r="E89" i="1"/>
  <c r="E103" i="1" s="1"/>
  <c r="E87" i="2" s="1"/>
  <c r="C49" i="3"/>
  <c r="C51" i="3"/>
  <c r="C52" i="18" s="1"/>
  <c r="Q48" i="1"/>
  <c r="O52" i="1"/>
  <c r="Q52" i="1" s="1"/>
  <c r="P51" i="1"/>
  <c r="G42" i="2"/>
  <c r="H42" i="2" s="1"/>
  <c r="C43" i="3"/>
  <c r="C46" i="2"/>
  <c r="C46" i="3" s="1"/>
  <c r="C47" i="18" s="1"/>
  <c r="C44" i="3"/>
  <c r="G32" i="2"/>
  <c r="H32" i="2" s="1"/>
  <c r="G36" i="2"/>
  <c r="H36" i="2" s="1"/>
  <c r="C37" i="3"/>
  <c r="C30" i="3"/>
  <c r="G37" i="2"/>
  <c r="H37" i="2" s="1"/>
  <c r="C35" i="3"/>
  <c r="C36" i="18" s="1"/>
  <c r="C31" i="3"/>
  <c r="C32" i="18" s="1"/>
  <c r="O44" i="1"/>
  <c r="P44" i="1" s="1"/>
  <c r="C38" i="2"/>
  <c r="G38" i="2" s="1"/>
  <c r="C27" i="3"/>
  <c r="C27" i="18" s="1"/>
  <c r="C21" i="3"/>
  <c r="C21" i="18" s="1"/>
  <c r="Q27" i="1"/>
  <c r="C23" i="3"/>
  <c r="C23" i="18" s="1"/>
  <c r="O30" i="1"/>
  <c r="P30" i="1" s="1"/>
  <c r="G21" i="2"/>
  <c r="H21" i="2" s="1"/>
  <c r="C15" i="3"/>
  <c r="C15" i="18" s="1"/>
  <c r="C18" i="2"/>
  <c r="E18" i="2"/>
  <c r="G14" i="2"/>
  <c r="H14" i="2" s="1"/>
  <c r="D89" i="1"/>
  <c r="C11" i="3"/>
  <c r="P12" i="1"/>
  <c r="G4" i="2"/>
  <c r="H4" i="2" s="1"/>
  <c r="G6" i="2"/>
  <c r="H6" i="2" s="1"/>
  <c r="C8" i="3"/>
  <c r="C10" i="3"/>
  <c r="C5" i="3"/>
  <c r="C5" i="18" s="1"/>
  <c r="C9" i="3"/>
  <c r="C9" i="18" s="1"/>
  <c r="C84" i="3"/>
  <c r="C82" i="3"/>
  <c r="C85" i="18" s="1"/>
  <c r="C69" i="3"/>
  <c r="C72" i="18" s="1"/>
  <c r="C70" i="3"/>
  <c r="C66" i="3"/>
  <c r="C69" i="18" s="1"/>
  <c r="G70" i="2"/>
  <c r="H70" i="2" s="1"/>
  <c r="G52" i="2"/>
  <c r="H52" i="2" s="1"/>
  <c r="C45" i="3"/>
  <c r="C46" i="18" s="1"/>
  <c r="G35" i="2"/>
  <c r="H35" i="2" s="1"/>
  <c r="C34" i="3"/>
  <c r="C35" i="18" s="1"/>
  <c r="G22" i="2"/>
  <c r="H22" i="2" s="1"/>
  <c r="G16" i="2"/>
  <c r="H16" i="2" s="1"/>
  <c r="G8" i="2"/>
  <c r="H8" i="2" s="1"/>
  <c r="C7" i="3"/>
  <c r="C7" i="18" s="1"/>
  <c r="C3" i="3"/>
  <c r="C3" i="18" s="1"/>
  <c r="Q3" i="1"/>
  <c r="C2" i="3"/>
  <c r="C2" i="4" s="1"/>
  <c r="O14" i="1"/>
  <c r="Q14" i="1" s="1"/>
  <c r="G9" i="2"/>
  <c r="H9" i="2" s="1"/>
  <c r="G34" i="2"/>
  <c r="H34" i="2" s="1"/>
  <c r="G76" i="2"/>
  <c r="H76" i="2" s="1"/>
  <c r="G25" i="2"/>
  <c r="H25" i="2" s="1"/>
  <c r="G26" i="2"/>
  <c r="H26" i="2" s="1"/>
  <c r="G27" i="2"/>
  <c r="G45" i="2"/>
  <c r="H45" i="2" s="1"/>
  <c r="G67" i="2"/>
  <c r="H67" i="2" s="1"/>
  <c r="G68" i="2"/>
  <c r="H68" i="2" s="1"/>
  <c r="G41" i="2"/>
  <c r="H41" i="2" s="1"/>
  <c r="G51" i="2"/>
  <c r="H51" i="2" s="1"/>
  <c r="G63" i="2"/>
  <c r="H63" i="2" s="1"/>
  <c r="G71" i="2"/>
  <c r="H71" i="2" s="1"/>
  <c r="G3" i="2"/>
  <c r="H3" i="2" s="1"/>
  <c r="G11" i="2"/>
  <c r="G23" i="2"/>
  <c r="H23" i="2" s="1"/>
  <c r="G33" i="2"/>
  <c r="H33" i="2" s="1"/>
  <c r="G43" i="2"/>
  <c r="H43" i="2" s="1"/>
  <c r="G53" i="2"/>
  <c r="H53" i="2" s="1"/>
  <c r="G65" i="2"/>
  <c r="H65" i="2" s="1"/>
  <c r="G75" i="2"/>
  <c r="H75" i="2" s="1"/>
  <c r="G82" i="2"/>
  <c r="H82" i="2" s="1"/>
  <c r="B122" i="1"/>
  <c r="P4" i="1"/>
  <c r="Q5" i="1"/>
  <c r="Q9" i="1"/>
  <c r="Q19" i="1"/>
  <c r="O21" i="1"/>
  <c r="Q21" i="1" s="1"/>
  <c r="Q29" i="1"/>
  <c r="Q37" i="1"/>
  <c r="Q43" i="1"/>
  <c r="Q50" i="1"/>
  <c r="Q57" i="1"/>
  <c r="Q64" i="1"/>
  <c r="Q75" i="1"/>
  <c r="Q79" i="1"/>
  <c r="Q86" i="1"/>
  <c r="B89" i="1"/>
  <c r="B103" i="1" s="1"/>
  <c r="B79" i="18" l="1"/>
  <c r="D86" i="5"/>
  <c r="H85" i="2"/>
  <c r="D69" i="5"/>
  <c r="H83" i="3"/>
  <c r="I83" i="3" s="1"/>
  <c r="H22" i="3"/>
  <c r="I22" i="3" s="1"/>
  <c r="H69" i="18"/>
  <c r="I69" i="18" s="1"/>
  <c r="C22" i="4"/>
  <c r="I22" i="4" s="1"/>
  <c r="J22" i="4" s="1"/>
  <c r="C22" i="5"/>
  <c r="F18" i="18"/>
  <c r="H86" i="18"/>
  <c r="I86" i="18" s="1"/>
  <c r="C87" i="5"/>
  <c r="C87" i="18"/>
  <c r="D22" i="5"/>
  <c r="D22" i="18"/>
  <c r="H22" i="18" s="1"/>
  <c r="I22" i="18" s="1"/>
  <c r="D87" i="18"/>
  <c r="D87" i="5"/>
  <c r="C14" i="5"/>
  <c r="C14" i="18"/>
  <c r="D15" i="5"/>
  <c r="D15" i="18"/>
  <c r="H15" i="18" s="1"/>
  <c r="I15" i="18" s="1"/>
  <c r="D14" i="5"/>
  <c r="D14" i="18"/>
  <c r="D16" i="5"/>
  <c r="D16" i="18"/>
  <c r="C16" i="5"/>
  <c r="C16" i="18"/>
  <c r="H38" i="2"/>
  <c r="E18" i="18"/>
  <c r="E90" i="18"/>
  <c r="D79" i="5"/>
  <c r="D79" i="18"/>
  <c r="D78" i="5"/>
  <c r="D78" i="18"/>
  <c r="D80" i="5"/>
  <c r="D80" i="18"/>
  <c r="D85" i="5"/>
  <c r="D85" i="18"/>
  <c r="H85" i="18" s="1"/>
  <c r="I85" i="18" s="1"/>
  <c r="D88" i="5"/>
  <c r="D88" i="18"/>
  <c r="D50" i="5"/>
  <c r="D50" i="18"/>
  <c r="D52" i="5"/>
  <c r="D52" i="18"/>
  <c r="H52" i="18" s="1"/>
  <c r="I52" i="18" s="1"/>
  <c r="D51" i="5"/>
  <c r="D51" i="18"/>
  <c r="D53" i="5"/>
  <c r="D53" i="18"/>
  <c r="D45" i="5"/>
  <c r="D45" i="18"/>
  <c r="D46" i="5"/>
  <c r="D46" i="18"/>
  <c r="H46" i="18" s="1"/>
  <c r="I46" i="18" s="1"/>
  <c r="D43" i="5"/>
  <c r="D43" i="18"/>
  <c r="D44" i="5"/>
  <c r="D44" i="18"/>
  <c r="D72" i="5"/>
  <c r="D72" i="18"/>
  <c r="H72" i="18" s="1"/>
  <c r="I72" i="18" s="1"/>
  <c r="D58" i="5"/>
  <c r="D58" i="18"/>
  <c r="H58" i="18" s="1"/>
  <c r="I58" i="18" s="1"/>
  <c r="D60" i="5"/>
  <c r="D60" i="18"/>
  <c r="D59" i="5"/>
  <c r="D59" i="18"/>
  <c r="D71" i="5"/>
  <c r="D71" i="18"/>
  <c r="D68" i="5"/>
  <c r="D68" i="18"/>
  <c r="D67" i="5"/>
  <c r="D67" i="18"/>
  <c r="D74" i="5"/>
  <c r="D74" i="18"/>
  <c r="D73" i="5"/>
  <c r="D73" i="18"/>
  <c r="D42" i="5"/>
  <c r="D42" i="18"/>
  <c r="D47" i="5"/>
  <c r="D47" i="18"/>
  <c r="H47" i="18" s="1"/>
  <c r="I47" i="18" s="1"/>
  <c r="D38" i="5"/>
  <c r="D38" i="18"/>
  <c r="D36" i="5"/>
  <c r="D36" i="18"/>
  <c r="H36" i="18" s="1"/>
  <c r="I36" i="18" s="1"/>
  <c r="D34" i="5"/>
  <c r="D34" i="18"/>
  <c r="D33" i="5"/>
  <c r="D33" i="18"/>
  <c r="D32" i="5"/>
  <c r="D32" i="18"/>
  <c r="H32" i="18" s="1"/>
  <c r="I32" i="18" s="1"/>
  <c r="D31" i="5"/>
  <c r="D31" i="18"/>
  <c r="D37" i="5"/>
  <c r="D37" i="18"/>
  <c r="D26" i="5"/>
  <c r="D26" i="18"/>
  <c r="D24" i="5"/>
  <c r="D24" i="18"/>
  <c r="D25" i="5"/>
  <c r="D25" i="18"/>
  <c r="D23" i="5"/>
  <c r="D23" i="18"/>
  <c r="H23" i="18" s="1"/>
  <c r="I23" i="18" s="1"/>
  <c r="D27" i="5"/>
  <c r="D27" i="18"/>
  <c r="H27" i="18" s="1"/>
  <c r="I27" i="18" s="1"/>
  <c r="D21" i="5"/>
  <c r="D21" i="18"/>
  <c r="H21" i="18" s="1"/>
  <c r="I21" i="18" s="1"/>
  <c r="D18" i="5"/>
  <c r="D18" i="18"/>
  <c r="D17" i="5"/>
  <c r="D17" i="18"/>
  <c r="D55" i="5"/>
  <c r="D55" i="18"/>
  <c r="D54" i="5"/>
  <c r="D54" i="18"/>
  <c r="D70" i="5"/>
  <c r="D70" i="18"/>
  <c r="H70" i="18" s="1"/>
  <c r="I70" i="18" s="1"/>
  <c r="D65" i="5"/>
  <c r="D65" i="18"/>
  <c r="D66" i="5"/>
  <c r="D66" i="18"/>
  <c r="H66" i="18" s="1"/>
  <c r="I66" i="18" s="1"/>
  <c r="D75" i="5"/>
  <c r="D75" i="18"/>
  <c r="D39" i="5"/>
  <c r="D39" i="18"/>
  <c r="D35" i="5"/>
  <c r="D35" i="18"/>
  <c r="H35" i="18" s="1"/>
  <c r="I35" i="18" s="1"/>
  <c r="D4" i="5"/>
  <c r="D4" i="18"/>
  <c r="D3" i="5"/>
  <c r="D3" i="18"/>
  <c r="H3" i="18" s="1"/>
  <c r="I3" i="18" s="1"/>
  <c r="D8" i="5"/>
  <c r="D8" i="18"/>
  <c r="D9" i="5"/>
  <c r="D9" i="18"/>
  <c r="H9" i="18" s="1"/>
  <c r="I9" i="18" s="1"/>
  <c r="D7" i="5"/>
  <c r="D7" i="18"/>
  <c r="H7" i="18" s="1"/>
  <c r="I7" i="18" s="1"/>
  <c r="D5" i="5"/>
  <c r="D5" i="18"/>
  <c r="H5" i="18" s="1"/>
  <c r="I5" i="18" s="1"/>
  <c r="D6" i="5"/>
  <c r="D6" i="18"/>
  <c r="D2" i="5"/>
  <c r="D2" i="18"/>
  <c r="D11" i="5"/>
  <c r="D11" i="18"/>
  <c r="D10" i="5"/>
  <c r="D10" i="18"/>
  <c r="C79" i="5"/>
  <c r="C79" i="18"/>
  <c r="C78" i="5"/>
  <c r="C78" i="18"/>
  <c r="H85" i="3"/>
  <c r="I85" i="3" s="1"/>
  <c r="C88" i="18"/>
  <c r="H49" i="3"/>
  <c r="I49" i="3" s="1"/>
  <c r="C50" i="18"/>
  <c r="C51" i="5"/>
  <c r="C51" i="18"/>
  <c r="H52" i="3"/>
  <c r="I52" i="3" s="1"/>
  <c r="C53" i="18"/>
  <c r="H44" i="3"/>
  <c r="I44" i="3" s="1"/>
  <c r="C45" i="18"/>
  <c r="C43" i="5"/>
  <c r="C43" i="18"/>
  <c r="H43" i="3"/>
  <c r="I43" i="3" s="1"/>
  <c r="C44" i="18"/>
  <c r="C59" i="5"/>
  <c r="C59" i="18"/>
  <c r="H68" i="3"/>
  <c r="I68" i="3" s="1"/>
  <c r="C71" i="18"/>
  <c r="C68" i="5"/>
  <c r="C68" i="18"/>
  <c r="H64" i="3"/>
  <c r="I64" i="3" s="1"/>
  <c r="C67" i="18"/>
  <c r="C74" i="5"/>
  <c r="C74" i="18"/>
  <c r="H70" i="3"/>
  <c r="I70" i="3" s="1"/>
  <c r="C73" i="18"/>
  <c r="C41" i="4"/>
  <c r="I41" i="4" s="1"/>
  <c r="J41" i="4" s="1"/>
  <c r="C42" i="18"/>
  <c r="H37" i="3"/>
  <c r="I37" i="3" s="1"/>
  <c r="C38" i="18"/>
  <c r="C34" i="5"/>
  <c r="C34" i="18"/>
  <c r="H32" i="3"/>
  <c r="I32" i="3" s="1"/>
  <c r="C33" i="18"/>
  <c r="H30" i="3"/>
  <c r="I30" i="3" s="1"/>
  <c r="C31" i="18"/>
  <c r="H36" i="3"/>
  <c r="I36" i="3" s="1"/>
  <c r="C37" i="18"/>
  <c r="C26" i="5"/>
  <c r="C26" i="18"/>
  <c r="C24" i="4"/>
  <c r="I24" i="4" s="1"/>
  <c r="J24" i="4" s="1"/>
  <c r="C24" i="18"/>
  <c r="C25" i="5"/>
  <c r="C25" i="18"/>
  <c r="C25" i="4"/>
  <c r="I25" i="4" s="1"/>
  <c r="J25" i="4" s="1"/>
  <c r="C17" i="5"/>
  <c r="C17" i="18"/>
  <c r="H54" i="3"/>
  <c r="I54" i="3" s="1"/>
  <c r="C55" i="18"/>
  <c r="H53" i="3"/>
  <c r="I53" i="3" s="1"/>
  <c r="C54" i="18"/>
  <c r="H62" i="3"/>
  <c r="I62" i="3" s="1"/>
  <c r="C65" i="18"/>
  <c r="C4" i="4"/>
  <c r="I4" i="4" s="1"/>
  <c r="J4" i="4" s="1"/>
  <c r="C4" i="18"/>
  <c r="H8" i="3"/>
  <c r="I8" i="3" s="1"/>
  <c r="C8" i="18"/>
  <c r="C6" i="5"/>
  <c r="C6" i="18"/>
  <c r="C2" i="5"/>
  <c r="C2" i="18"/>
  <c r="H11" i="3"/>
  <c r="I11" i="3" s="1"/>
  <c r="C11" i="18"/>
  <c r="H10" i="3"/>
  <c r="I10" i="3" s="1"/>
  <c r="C10" i="18"/>
  <c r="H27" i="2"/>
  <c r="H16" i="3"/>
  <c r="I16" i="3" s="1"/>
  <c r="C16" i="4"/>
  <c r="I16" i="4" s="1"/>
  <c r="J16" i="4" s="1"/>
  <c r="H24" i="3"/>
  <c r="I24" i="3" s="1"/>
  <c r="H50" i="3"/>
  <c r="I50" i="3" s="1"/>
  <c r="H33" i="3"/>
  <c r="I33" i="3" s="1"/>
  <c r="H25" i="3"/>
  <c r="I25" i="3" s="1"/>
  <c r="C75" i="4"/>
  <c r="I75" i="4" s="1"/>
  <c r="J75" i="4" s="1"/>
  <c r="N103" i="1"/>
  <c r="H90" i="5" s="1"/>
  <c r="H82" i="5"/>
  <c r="M103" i="1"/>
  <c r="G90" i="5" s="1"/>
  <c r="G82" i="5"/>
  <c r="L103" i="1"/>
  <c r="F82" i="5"/>
  <c r="G79" i="4"/>
  <c r="F79" i="4"/>
  <c r="E18" i="5"/>
  <c r="C14" i="4"/>
  <c r="I14" i="4" s="1"/>
  <c r="J14" i="4" s="1"/>
  <c r="C58" i="4"/>
  <c r="I58" i="4" s="1"/>
  <c r="J58" i="4" s="1"/>
  <c r="C33" i="4"/>
  <c r="I33" i="4" s="1"/>
  <c r="J33" i="4" s="1"/>
  <c r="H76" i="3"/>
  <c r="I76" i="3" s="1"/>
  <c r="C68" i="4"/>
  <c r="I68" i="4" s="1"/>
  <c r="J68" i="4" s="1"/>
  <c r="H58" i="3"/>
  <c r="I58" i="3" s="1"/>
  <c r="H41" i="3"/>
  <c r="I41" i="3" s="1"/>
  <c r="C17" i="4"/>
  <c r="I17" i="4" s="1"/>
  <c r="J17" i="4" s="1"/>
  <c r="H17" i="3"/>
  <c r="I17" i="3" s="1"/>
  <c r="C50" i="4"/>
  <c r="I50" i="4" s="1"/>
  <c r="J50" i="4" s="1"/>
  <c r="H42" i="3"/>
  <c r="I42" i="3" s="1"/>
  <c r="H71" i="3"/>
  <c r="I71" i="3" s="1"/>
  <c r="C71" i="5"/>
  <c r="C71" i="4"/>
  <c r="I71" i="4" s="1"/>
  <c r="J71" i="4" s="1"/>
  <c r="C42" i="5"/>
  <c r="C24" i="5"/>
  <c r="H4" i="3"/>
  <c r="I4" i="3" s="1"/>
  <c r="C4" i="5"/>
  <c r="P87" i="1"/>
  <c r="C77" i="3"/>
  <c r="H66" i="3"/>
  <c r="I66" i="3" s="1"/>
  <c r="C69" i="5"/>
  <c r="J69" i="5" s="1"/>
  <c r="K69" i="5" s="1"/>
  <c r="C66" i="4"/>
  <c r="I66" i="4" s="1"/>
  <c r="J66" i="4" s="1"/>
  <c r="H65" i="3"/>
  <c r="I65" i="3" s="1"/>
  <c r="P60" i="1"/>
  <c r="C42" i="4"/>
  <c r="I42" i="4" s="1"/>
  <c r="J42" i="4" s="1"/>
  <c r="H26" i="3"/>
  <c r="I26" i="3" s="1"/>
  <c r="C26" i="4"/>
  <c r="I26" i="4" s="1"/>
  <c r="J26" i="4" s="1"/>
  <c r="H15" i="3"/>
  <c r="I15" i="3" s="1"/>
  <c r="C15" i="5"/>
  <c r="J15" i="5" s="1"/>
  <c r="K15" i="5" s="1"/>
  <c r="C15" i="4"/>
  <c r="I15" i="4" s="1"/>
  <c r="J15" i="4" s="1"/>
  <c r="C76" i="4"/>
  <c r="I76" i="4" s="1"/>
  <c r="J76" i="4" s="1"/>
  <c r="C65" i="4"/>
  <c r="I65" i="4" s="1"/>
  <c r="J65" i="4" s="1"/>
  <c r="P101" i="1"/>
  <c r="C73" i="5"/>
  <c r="C70" i="4"/>
  <c r="I70" i="4" s="1"/>
  <c r="J70" i="4" s="1"/>
  <c r="C72" i="5"/>
  <c r="C69" i="4"/>
  <c r="I69" i="4" s="1"/>
  <c r="J69" i="4" s="1"/>
  <c r="H69" i="3"/>
  <c r="I69" i="3" s="1"/>
  <c r="H67" i="3"/>
  <c r="I67" i="3" s="1"/>
  <c r="C70" i="5"/>
  <c r="C67" i="4"/>
  <c r="I67" i="4" s="1"/>
  <c r="J67" i="4" s="1"/>
  <c r="C67" i="5"/>
  <c r="C64" i="4"/>
  <c r="I64" i="4" s="1"/>
  <c r="J64" i="4" s="1"/>
  <c r="H63" i="3"/>
  <c r="I63" i="3" s="1"/>
  <c r="C66" i="5"/>
  <c r="C63" i="4"/>
  <c r="I63" i="4" s="1"/>
  <c r="J63" i="4" s="1"/>
  <c r="H6" i="3"/>
  <c r="I6" i="3" s="1"/>
  <c r="C6" i="4"/>
  <c r="I6" i="4" s="1"/>
  <c r="J6" i="4" s="1"/>
  <c r="P82" i="1"/>
  <c r="C65" i="5"/>
  <c r="C62" i="4"/>
  <c r="I62" i="4" s="1"/>
  <c r="J62" i="4" s="1"/>
  <c r="H57" i="3"/>
  <c r="I57" i="3" s="1"/>
  <c r="C58" i="5"/>
  <c r="C57" i="4"/>
  <c r="I57" i="4" s="1"/>
  <c r="J57" i="4" s="1"/>
  <c r="C54" i="5"/>
  <c r="C53" i="4"/>
  <c r="I53" i="4" s="1"/>
  <c r="J53" i="4" s="1"/>
  <c r="C53" i="5"/>
  <c r="C52" i="4"/>
  <c r="I52" i="4" s="1"/>
  <c r="J52" i="4" s="1"/>
  <c r="H51" i="3"/>
  <c r="I51" i="3" s="1"/>
  <c r="C52" i="5"/>
  <c r="J52" i="5" s="1"/>
  <c r="K52" i="5" s="1"/>
  <c r="C51" i="4"/>
  <c r="I51" i="4" s="1"/>
  <c r="J51" i="4" s="1"/>
  <c r="G54" i="2"/>
  <c r="H54" i="2" s="1"/>
  <c r="C55" i="5"/>
  <c r="C54" i="4"/>
  <c r="I54" i="4" s="1"/>
  <c r="J54" i="4" s="1"/>
  <c r="C50" i="5"/>
  <c r="C49" i="4"/>
  <c r="I49" i="4" s="1"/>
  <c r="J49" i="4" s="1"/>
  <c r="H45" i="3"/>
  <c r="I45" i="3" s="1"/>
  <c r="C46" i="5"/>
  <c r="C45" i="4"/>
  <c r="I45" i="4" s="1"/>
  <c r="J45" i="4" s="1"/>
  <c r="P52" i="1"/>
  <c r="C45" i="5"/>
  <c r="C44" i="4"/>
  <c r="I44" i="4" s="1"/>
  <c r="J44" i="4" s="1"/>
  <c r="C44" i="5"/>
  <c r="C43" i="4"/>
  <c r="I43" i="4" s="1"/>
  <c r="J43" i="4" s="1"/>
  <c r="H46" i="3"/>
  <c r="I46" i="3" s="1"/>
  <c r="C47" i="5"/>
  <c r="C46" i="4"/>
  <c r="I46" i="4" s="1"/>
  <c r="J46" i="4" s="1"/>
  <c r="C38" i="5"/>
  <c r="C37" i="4"/>
  <c r="I37" i="4" s="1"/>
  <c r="J37" i="4" s="1"/>
  <c r="C37" i="5"/>
  <c r="C36" i="4"/>
  <c r="I36" i="4" s="1"/>
  <c r="J36" i="4" s="1"/>
  <c r="H35" i="3"/>
  <c r="I35" i="3" s="1"/>
  <c r="C36" i="5"/>
  <c r="C35" i="4"/>
  <c r="I35" i="4" s="1"/>
  <c r="J35" i="4" s="1"/>
  <c r="H34" i="3"/>
  <c r="I34" i="3" s="1"/>
  <c r="C35" i="5"/>
  <c r="C34" i="4"/>
  <c r="I34" i="4" s="1"/>
  <c r="J34" i="4" s="1"/>
  <c r="C33" i="5"/>
  <c r="C32" i="4"/>
  <c r="I32" i="4" s="1"/>
  <c r="J32" i="4" s="1"/>
  <c r="H31" i="3"/>
  <c r="I31" i="3" s="1"/>
  <c r="C32" i="5"/>
  <c r="C31" i="4"/>
  <c r="I31" i="4" s="1"/>
  <c r="J31" i="4" s="1"/>
  <c r="C38" i="3"/>
  <c r="C39" i="18" s="1"/>
  <c r="C31" i="5"/>
  <c r="C30" i="4"/>
  <c r="I30" i="4" s="1"/>
  <c r="J30" i="4" s="1"/>
  <c r="C23" i="5"/>
  <c r="C23" i="4"/>
  <c r="I23" i="4" s="1"/>
  <c r="J23" i="4" s="1"/>
  <c r="H23" i="3"/>
  <c r="I23" i="3" s="1"/>
  <c r="H21" i="3"/>
  <c r="I21" i="3" s="1"/>
  <c r="C21" i="5"/>
  <c r="C21" i="4"/>
  <c r="I21" i="4" s="1"/>
  <c r="J21" i="4" s="1"/>
  <c r="H27" i="3"/>
  <c r="I27" i="3" s="1"/>
  <c r="C27" i="5"/>
  <c r="C27" i="4"/>
  <c r="I27" i="4" s="1"/>
  <c r="J27" i="4" s="1"/>
  <c r="C10" i="5"/>
  <c r="C10" i="4"/>
  <c r="I10" i="4" s="1"/>
  <c r="J10" i="4" s="1"/>
  <c r="H9" i="3"/>
  <c r="I9" i="3" s="1"/>
  <c r="C9" i="5"/>
  <c r="J9" i="5" s="1"/>
  <c r="K9" i="5" s="1"/>
  <c r="C9" i="4"/>
  <c r="I9" i="4" s="1"/>
  <c r="J9" i="4" s="1"/>
  <c r="C8" i="5"/>
  <c r="C8" i="4"/>
  <c r="I8" i="4" s="1"/>
  <c r="J8" i="4" s="1"/>
  <c r="H7" i="3"/>
  <c r="I7" i="3" s="1"/>
  <c r="C7" i="5"/>
  <c r="C7" i="4"/>
  <c r="I7" i="4" s="1"/>
  <c r="J7" i="4" s="1"/>
  <c r="H5" i="3"/>
  <c r="I5" i="3" s="1"/>
  <c r="C5" i="5"/>
  <c r="C5" i="4"/>
  <c r="I5" i="4" s="1"/>
  <c r="J5" i="4" s="1"/>
  <c r="H11" i="2"/>
  <c r="C82" i="4"/>
  <c r="I82" i="4" s="1"/>
  <c r="J82" i="4" s="1"/>
  <c r="C85" i="5"/>
  <c r="H82" i="3"/>
  <c r="I82" i="3" s="1"/>
  <c r="C85" i="4"/>
  <c r="I85" i="4" s="1"/>
  <c r="J85" i="4" s="1"/>
  <c r="C88" i="5"/>
  <c r="C83" i="4"/>
  <c r="I83" i="4" s="1"/>
  <c r="J83" i="4" s="1"/>
  <c r="C86" i="5"/>
  <c r="H84" i="2"/>
  <c r="B79" i="5"/>
  <c r="C11" i="5"/>
  <c r="C11" i="4"/>
  <c r="I11" i="4" s="1"/>
  <c r="J11" i="4" s="1"/>
  <c r="Q30" i="1"/>
  <c r="P65" i="1"/>
  <c r="E90" i="5"/>
  <c r="E79" i="4"/>
  <c r="Q44" i="1"/>
  <c r="H84" i="3"/>
  <c r="I84" i="3" s="1"/>
  <c r="C84" i="4"/>
  <c r="I84" i="4" s="1"/>
  <c r="J84" i="4" s="1"/>
  <c r="D79" i="3"/>
  <c r="E79" i="3"/>
  <c r="H103" i="1"/>
  <c r="F87" i="3" s="1"/>
  <c r="D87" i="4" s="1"/>
  <c r="F79" i="3"/>
  <c r="G72" i="2"/>
  <c r="H72" i="2" s="1"/>
  <c r="C72" i="3"/>
  <c r="C75" i="18" s="1"/>
  <c r="C103" i="1"/>
  <c r="C87" i="2" s="1"/>
  <c r="E79" i="2"/>
  <c r="C59" i="3"/>
  <c r="C60" i="18" s="1"/>
  <c r="G59" i="2"/>
  <c r="H59" i="2" s="1"/>
  <c r="G46" i="2"/>
  <c r="H46" i="2" s="1"/>
  <c r="C18" i="3"/>
  <c r="C18" i="18" s="1"/>
  <c r="G18" i="2"/>
  <c r="H18" i="2" s="1"/>
  <c r="D103" i="1"/>
  <c r="D87" i="2" s="1"/>
  <c r="D79" i="2"/>
  <c r="O89" i="1"/>
  <c r="P89" i="1" s="1"/>
  <c r="P14" i="1"/>
  <c r="C3" i="5"/>
  <c r="C3" i="4"/>
  <c r="I3" i="4" s="1"/>
  <c r="J3" i="4" s="1"/>
  <c r="H3" i="3"/>
  <c r="I3" i="3" s="1"/>
  <c r="I2" i="4"/>
  <c r="J2" i="4" s="1"/>
  <c r="H2" i="3"/>
  <c r="I2" i="3" s="1"/>
  <c r="B87" i="18"/>
  <c r="P21" i="1"/>
  <c r="J86" i="5" l="1"/>
  <c r="K86" i="5" s="1"/>
  <c r="H4" i="18"/>
  <c r="I4" i="18" s="1"/>
  <c r="J22" i="5"/>
  <c r="K22" i="5" s="1"/>
  <c r="H87" i="18"/>
  <c r="I87" i="18" s="1"/>
  <c r="J8" i="5"/>
  <c r="K8" i="5" s="1"/>
  <c r="J16" i="5"/>
  <c r="K16" i="5" s="1"/>
  <c r="J14" i="5"/>
  <c r="K14" i="5" s="1"/>
  <c r="J25" i="5"/>
  <c r="K25" i="5" s="1"/>
  <c r="J72" i="5"/>
  <c r="K72" i="5" s="1"/>
  <c r="J74" i="5"/>
  <c r="K74" i="5" s="1"/>
  <c r="J7" i="5"/>
  <c r="K7" i="5" s="1"/>
  <c r="J50" i="5"/>
  <c r="K50" i="5" s="1"/>
  <c r="J26" i="5"/>
  <c r="K26" i="5" s="1"/>
  <c r="J78" i="5"/>
  <c r="K78" i="5" s="1"/>
  <c r="H16" i="18"/>
  <c r="I16" i="18" s="1"/>
  <c r="H14" i="18"/>
  <c r="I14" i="18" s="1"/>
  <c r="J87" i="5"/>
  <c r="F82" i="18"/>
  <c r="J71" i="5"/>
  <c r="K71" i="5" s="1"/>
  <c r="H88" i="18"/>
  <c r="I88" i="18" s="1"/>
  <c r="J88" i="5"/>
  <c r="K88" i="5" s="1"/>
  <c r="J79" i="5"/>
  <c r="H79" i="18"/>
  <c r="I79" i="18" s="1"/>
  <c r="H68" i="18"/>
  <c r="I68" i="18" s="1"/>
  <c r="J38" i="5"/>
  <c r="K38" i="5" s="1"/>
  <c r="J42" i="5"/>
  <c r="K42" i="5" s="1"/>
  <c r="J24" i="5"/>
  <c r="K24" i="5" s="1"/>
  <c r="J54" i="5"/>
  <c r="K54" i="5" s="1"/>
  <c r="J3" i="5"/>
  <c r="K3" i="5" s="1"/>
  <c r="H53" i="18"/>
  <c r="I53" i="18" s="1"/>
  <c r="J68" i="5"/>
  <c r="K68" i="5" s="1"/>
  <c r="J37" i="5"/>
  <c r="K37" i="5" s="1"/>
  <c r="H2" i="18"/>
  <c r="I2" i="18" s="1"/>
  <c r="F90" i="5"/>
  <c r="F90" i="18" s="1"/>
  <c r="E82" i="18"/>
  <c r="J58" i="5"/>
  <c r="K58" i="5" s="1"/>
  <c r="H60" i="18"/>
  <c r="I60" i="18" s="1"/>
  <c r="H71" i="18"/>
  <c r="I71" i="18" s="1"/>
  <c r="H67" i="18"/>
  <c r="I67" i="18" s="1"/>
  <c r="H73" i="18"/>
  <c r="I73" i="18" s="1"/>
  <c r="H42" i="18"/>
  <c r="I42" i="18" s="1"/>
  <c r="J34" i="5"/>
  <c r="K34" i="5" s="1"/>
  <c r="H65" i="18"/>
  <c r="I65" i="18" s="1"/>
  <c r="J4" i="5"/>
  <c r="K4" i="5" s="1"/>
  <c r="J6" i="5"/>
  <c r="K6" i="5" s="1"/>
  <c r="H78" i="18"/>
  <c r="I78" i="18" s="1"/>
  <c r="H50" i="18"/>
  <c r="I50" i="18" s="1"/>
  <c r="J45" i="5"/>
  <c r="K45" i="5" s="1"/>
  <c r="H43" i="18"/>
  <c r="I43" i="18" s="1"/>
  <c r="J65" i="5"/>
  <c r="K65" i="5" s="1"/>
  <c r="J67" i="5"/>
  <c r="K67" i="5" s="1"/>
  <c r="J73" i="5"/>
  <c r="K73" i="5" s="1"/>
  <c r="H38" i="18"/>
  <c r="I38" i="18" s="1"/>
  <c r="J35" i="5"/>
  <c r="K35" i="5" s="1"/>
  <c r="H34" i="18"/>
  <c r="I34" i="18" s="1"/>
  <c r="J33" i="5"/>
  <c r="K33" i="5" s="1"/>
  <c r="H33" i="18"/>
  <c r="I33" i="18" s="1"/>
  <c r="J31" i="5"/>
  <c r="K31" i="5" s="1"/>
  <c r="H24" i="18"/>
  <c r="I24" i="18" s="1"/>
  <c r="H25" i="18"/>
  <c r="I25" i="18" s="1"/>
  <c r="J23" i="5"/>
  <c r="K23" i="5" s="1"/>
  <c r="H18" i="18"/>
  <c r="I18" i="18" s="1"/>
  <c r="J70" i="5"/>
  <c r="K70" i="5" s="1"/>
  <c r="H8" i="18"/>
  <c r="I8" i="18" s="1"/>
  <c r="J10" i="5"/>
  <c r="K10" i="5" s="1"/>
  <c r="J85" i="5"/>
  <c r="K85" i="5" s="1"/>
  <c r="J51" i="5"/>
  <c r="K51" i="5" s="1"/>
  <c r="J55" i="5"/>
  <c r="K55" i="5" s="1"/>
  <c r="H51" i="18"/>
  <c r="I51" i="18" s="1"/>
  <c r="J53" i="5"/>
  <c r="K53" i="5" s="1"/>
  <c r="H55" i="18"/>
  <c r="I55" i="18" s="1"/>
  <c r="H45" i="18"/>
  <c r="I45" i="18" s="1"/>
  <c r="J46" i="5"/>
  <c r="K46" i="5" s="1"/>
  <c r="J43" i="5"/>
  <c r="K43" i="5" s="1"/>
  <c r="J44" i="5"/>
  <c r="K44" i="5" s="1"/>
  <c r="H44" i="18"/>
  <c r="I44" i="18" s="1"/>
  <c r="H75" i="18"/>
  <c r="I75" i="18" s="1"/>
  <c r="H74" i="18"/>
  <c r="I74" i="18" s="1"/>
  <c r="J59" i="5"/>
  <c r="K59" i="5" s="1"/>
  <c r="H59" i="18"/>
  <c r="I59" i="18" s="1"/>
  <c r="J66" i="5"/>
  <c r="K66" i="5" s="1"/>
  <c r="J47" i="5"/>
  <c r="K47" i="5" s="1"/>
  <c r="H39" i="18"/>
  <c r="I39" i="18" s="1"/>
  <c r="J36" i="5"/>
  <c r="K36" i="5" s="1"/>
  <c r="J32" i="5"/>
  <c r="K32" i="5" s="1"/>
  <c r="H31" i="18"/>
  <c r="I31" i="18" s="1"/>
  <c r="H37" i="18"/>
  <c r="I37" i="18" s="1"/>
  <c r="H26" i="18"/>
  <c r="I26" i="18" s="1"/>
  <c r="J27" i="5"/>
  <c r="K27" i="5" s="1"/>
  <c r="J21" i="5"/>
  <c r="K21" i="5" s="1"/>
  <c r="H17" i="18"/>
  <c r="I17" i="18" s="1"/>
  <c r="J17" i="5"/>
  <c r="K17" i="5" s="1"/>
  <c r="H54" i="18"/>
  <c r="I54" i="18" s="1"/>
  <c r="D90" i="5"/>
  <c r="D90" i="18"/>
  <c r="J5" i="5"/>
  <c r="K5" i="5" s="1"/>
  <c r="H11" i="18"/>
  <c r="I11" i="18" s="1"/>
  <c r="H6" i="18"/>
  <c r="I6" i="18" s="1"/>
  <c r="J11" i="5"/>
  <c r="K11" i="5" s="1"/>
  <c r="J2" i="5"/>
  <c r="K2" i="5" s="1"/>
  <c r="H10" i="18"/>
  <c r="I10" i="18" s="1"/>
  <c r="K79" i="5"/>
  <c r="H77" i="3"/>
  <c r="I77" i="3" s="1"/>
  <c r="C80" i="18"/>
  <c r="H80" i="18" s="1"/>
  <c r="I80" i="18" s="1"/>
  <c r="E82" i="5"/>
  <c r="C80" i="5"/>
  <c r="J80" i="5" s="1"/>
  <c r="K80" i="5" s="1"/>
  <c r="C77" i="4"/>
  <c r="I77" i="4" s="1"/>
  <c r="J77" i="4" s="1"/>
  <c r="H72" i="3"/>
  <c r="I72" i="3" s="1"/>
  <c r="C75" i="5"/>
  <c r="J75" i="5" s="1"/>
  <c r="K75" i="5" s="1"/>
  <c r="C72" i="4"/>
  <c r="I72" i="4" s="1"/>
  <c r="J72" i="4" s="1"/>
  <c r="H59" i="3"/>
  <c r="I59" i="3" s="1"/>
  <c r="C60" i="5"/>
  <c r="J60" i="5" s="1"/>
  <c r="K60" i="5" s="1"/>
  <c r="C59" i="4"/>
  <c r="I59" i="4" s="1"/>
  <c r="J59" i="4" s="1"/>
  <c r="C39" i="5"/>
  <c r="J39" i="5" s="1"/>
  <c r="K39" i="5" s="1"/>
  <c r="C38" i="4"/>
  <c r="I38" i="4" s="1"/>
  <c r="J38" i="4" s="1"/>
  <c r="H38" i="3"/>
  <c r="I38" i="3" s="1"/>
  <c r="H18" i="3"/>
  <c r="I18" i="3" s="1"/>
  <c r="C18" i="5"/>
  <c r="J18" i="5" s="1"/>
  <c r="K18" i="5" s="1"/>
  <c r="C18" i="4"/>
  <c r="I18" i="4" s="1"/>
  <c r="J18" i="4" s="1"/>
  <c r="B87" i="4"/>
  <c r="B87" i="3"/>
  <c r="B87" i="2"/>
  <c r="B87" i="5"/>
  <c r="B79" i="4"/>
  <c r="B79" i="3"/>
  <c r="B79" i="2"/>
  <c r="D79" i="4"/>
  <c r="Q89" i="1"/>
  <c r="C79" i="3"/>
  <c r="C82" i="18" s="1"/>
  <c r="G79" i="2"/>
  <c r="C87" i="3"/>
  <c r="G87" i="2"/>
  <c r="O103" i="1"/>
  <c r="Q103" i="1" s="1"/>
  <c r="K87" i="5" l="1"/>
  <c r="D82" i="5"/>
  <c r="D82" i="18"/>
  <c r="H82" i="18" s="1"/>
  <c r="I82" i="18" s="1"/>
  <c r="C90" i="5"/>
  <c r="J90" i="5" s="1"/>
  <c r="K90" i="5" s="1"/>
  <c r="C90" i="18"/>
  <c r="H90" i="18" s="1"/>
  <c r="I90" i="18" s="1"/>
  <c r="H79" i="2"/>
  <c r="H79" i="3"/>
  <c r="I79" i="3" s="1"/>
  <c r="C82" i="5"/>
  <c r="C79" i="4"/>
  <c r="I79" i="4" s="1"/>
  <c r="J79" i="4" s="1"/>
  <c r="H87" i="2"/>
  <c r="H87" i="3"/>
  <c r="I87" i="3" s="1"/>
  <c r="C87" i="4"/>
  <c r="I87" i="4" s="1"/>
  <c r="J87" i="4" s="1"/>
  <c r="P103" i="1"/>
  <c r="J82" i="5" l="1"/>
  <c r="K8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O112" authorId="0" shapeId="0" xr:uid="{BF02C986-54D1-429D-AB1B-E0A55BB11442}">
      <text>
        <r>
          <rPr>
            <b/>
            <sz val="9"/>
            <color indexed="81"/>
            <rFont val="Tahoma"/>
            <family val="2"/>
          </rPr>
          <t>For this row enter ending balance from Florida Prime dated month before. Example ending balance of Aug gets recorded in 
Sept field.</t>
        </r>
      </text>
    </comment>
  </commentList>
</comments>
</file>

<file path=xl/sharedStrings.xml><?xml version="1.0" encoding="utf-8"?>
<sst xmlns="http://schemas.openxmlformats.org/spreadsheetml/2006/main" count="2696" uniqueCount="375">
  <si>
    <t>Annual Budget 2022-2023</t>
  </si>
  <si>
    <t>Year to Date</t>
  </si>
  <si>
    <t>Balance</t>
  </si>
  <si>
    <t>Assessments</t>
  </si>
  <si>
    <t>Interest and s/c on Restricted Funds</t>
  </si>
  <si>
    <t>Sarasota City Interest</t>
  </si>
  <si>
    <t>Other Interest - unrestricted oper banks</t>
  </si>
  <si>
    <t>Other Income- coffee /badges/ hoa $/estoppel</t>
  </si>
  <si>
    <t>Application Income</t>
  </si>
  <si>
    <t>Barcode/Proximity cards Income</t>
  </si>
  <si>
    <t>Income Refunds (badges/keys)</t>
  </si>
  <si>
    <t xml:space="preserve">Hurrican Ian -Reserve fund transfer </t>
  </si>
  <si>
    <t>Comm/Fees Disc taken assest 2.5% (30,000.00) and Sarasota cty Int 1.5%(15,000.00)</t>
  </si>
  <si>
    <t>Income to Reimb Expense</t>
  </si>
  <si>
    <t>Total Income</t>
  </si>
  <si>
    <t>Payroll Salaries</t>
  </si>
  <si>
    <t>Adminintraton Salaries</t>
  </si>
  <si>
    <t>Maintenance Salaries</t>
  </si>
  <si>
    <t>Building Monitors Salaries</t>
  </si>
  <si>
    <t>Casual labor/wage garnish</t>
  </si>
  <si>
    <t>Total Payroll</t>
  </si>
  <si>
    <t>Insurance</t>
  </si>
  <si>
    <t>Group Health</t>
  </si>
  <si>
    <t>Gasb 45</t>
  </si>
  <si>
    <t>Workers Comp</t>
  </si>
  <si>
    <t>Package Property Policy</t>
  </si>
  <si>
    <t>General Liability</t>
  </si>
  <si>
    <t>Truck Insurance</t>
  </si>
  <si>
    <t>Total Insurance</t>
  </si>
  <si>
    <t>Administrative Expenses</t>
  </si>
  <si>
    <t>Stationary Supplies/Newspaper/Dues&amp;Sub</t>
  </si>
  <si>
    <t>Office Equipment</t>
  </si>
  <si>
    <t>Postage/Printing</t>
  </si>
  <si>
    <t>Travel</t>
  </si>
  <si>
    <t>Office Expenses/MiscExp/Web/comp eq/Bank Fees</t>
  </si>
  <si>
    <t>Line of Credit for Capital Improvements</t>
  </si>
  <si>
    <t>Reno Project Expense 2022 Bond2022/2023</t>
  </si>
  <si>
    <t>Meals and Bottled Water</t>
  </si>
  <si>
    <t>Barcode/prox/gate exp/security</t>
  </si>
  <si>
    <t>Education</t>
  </si>
  <si>
    <t>Utilities</t>
  </si>
  <si>
    <t>Telephone-TV-Internet</t>
  </si>
  <si>
    <t>Gas</t>
  </si>
  <si>
    <t>Electric</t>
  </si>
  <si>
    <t>Sewer</t>
  </si>
  <si>
    <t>Water</t>
  </si>
  <si>
    <t>Total Utilities</t>
  </si>
  <si>
    <t>Legal and Audit Fees</t>
  </si>
  <si>
    <t>Professionalfees(Appraisals/Gasb Calc/Cpr</t>
  </si>
  <si>
    <t>Legal</t>
  </si>
  <si>
    <t>Audit</t>
  </si>
  <si>
    <t>Electoral Process</t>
  </si>
  <si>
    <t>Quarterly Fees Misc Tax PR Tax</t>
  </si>
  <si>
    <t>Total Legal and Audit</t>
  </si>
  <si>
    <t>Landscaping Expenses</t>
  </si>
  <si>
    <t>Lawn Contracts</t>
  </si>
  <si>
    <t>Trees</t>
  </si>
  <si>
    <t>Total Landscaping</t>
  </si>
  <si>
    <t>Repairs and Maintenance</t>
  </si>
  <si>
    <t>Grounds Maintenance /cart fuel</t>
  </si>
  <si>
    <t xml:space="preserve">Janitoral Cleaning &amp; Hurrican Ian </t>
  </si>
  <si>
    <t>8304-08 Hurricane Ian Expense</t>
  </si>
  <si>
    <t>Pool Maintenance</t>
  </si>
  <si>
    <t>Pond</t>
  </si>
  <si>
    <t>Pool Patio Furniture</t>
  </si>
  <si>
    <t>General Maint compounds maint &amp; supp</t>
  </si>
  <si>
    <t>Equipment and Tools rental</t>
  </si>
  <si>
    <t>Vehicle Fuel/Repairs</t>
  </si>
  <si>
    <t>Contract labor - weeding</t>
  </si>
  <si>
    <t>Rec. &amp; Reimbursed Expenses</t>
  </si>
  <si>
    <t>Total Repairs/Maintenance</t>
  </si>
  <si>
    <t>Capital Improvements</t>
  </si>
  <si>
    <t>Furniture/Equipment (8901)</t>
  </si>
  <si>
    <t>Contingency (8910)</t>
  </si>
  <si>
    <t>Total Capital Improvements</t>
  </si>
  <si>
    <t>Total Expenses</t>
  </si>
  <si>
    <t>Other Expenses (Reserves)</t>
  </si>
  <si>
    <t>Replacement Reserves(Park Recovery Priority projects</t>
  </si>
  <si>
    <t>Fencing Projects</t>
  </si>
  <si>
    <t>Building shelters</t>
  </si>
  <si>
    <t xml:space="preserve">Electric Gate </t>
  </si>
  <si>
    <t xml:space="preserve">Park signage </t>
  </si>
  <si>
    <t xml:space="preserve">Awings </t>
  </si>
  <si>
    <t>Pool Repairs</t>
  </si>
  <si>
    <t>Reserve Contingency</t>
  </si>
  <si>
    <t>S/F Roads Repair</t>
  </si>
  <si>
    <t>Total Reserves</t>
  </si>
  <si>
    <t>Total All Expenses</t>
  </si>
  <si>
    <t>Bank Accounts</t>
  </si>
  <si>
    <t>Carry Over</t>
  </si>
  <si>
    <t>October</t>
  </si>
  <si>
    <t>November</t>
  </si>
  <si>
    <t>December</t>
  </si>
  <si>
    <t>January</t>
  </si>
  <si>
    <t>February</t>
  </si>
  <si>
    <t>March</t>
  </si>
  <si>
    <t>April</t>
  </si>
  <si>
    <t>May</t>
  </si>
  <si>
    <t>June</t>
  </si>
  <si>
    <t>July</t>
  </si>
  <si>
    <t>August</t>
  </si>
  <si>
    <t>September</t>
  </si>
  <si>
    <t>State Restricted Acct Fund "A"</t>
  </si>
  <si>
    <t>Busey 8998 Restricted</t>
  </si>
  <si>
    <t>Subtotal of Restricted Funds</t>
  </si>
  <si>
    <t>Interest Unrestricted in Restricted Funds</t>
  </si>
  <si>
    <t>Total in Restricted Funds</t>
  </si>
  <si>
    <t>Busey Bank Operating</t>
  </si>
  <si>
    <t>Busey Loan Payment Acct 8890</t>
  </si>
  <si>
    <t>Busey Demo Acct 7854</t>
  </si>
  <si>
    <t>Total Unrest</t>
  </si>
  <si>
    <t>Grand total Rest and Unrest        funds</t>
  </si>
  <si>
    <t>Income</t>
  </si>
  <si>
    <t>Account</t>
  </si>
  <si>
    <t>Sarasota Cty Interest</t>
  </si>
  <si>
    <t>Other Interest -Banks operating</t>
  </si>
  <si>
    <t>6135, 6151</t>
  </si>
  <si>
    <t>Other Income</t>
  </si>
  <si>
    <t>6115, 6134, 6136, 6140, 6141, 6149, 6315</t>
  </si>
  <si>
    <t xml:space="preserve">Application Income </t>
  </si>
  <si>
    <t xml:space="preserve">Bar Code Income </t>
  </si>
  <si>
    <t xml:space="preserve">Income Refunds </t>
  </si>
  <si>
    <t>Disc taken assest 2.5% (25,000.00) and Sarasota cty Int 1.5%(15,000.00)</t>
  </si>
  <si>
    <t>Payroll  Salaries</t>
  </si>
  <si>
    <t>Administration Salaries</t>
  </si>
  <si>
    <t>Filled in Manually from Montly Wages Wksh</t>
  </si>
  <si>
    <t xml:space="preserve">Maintenance Salaries </t>
  </si>
  <si>
    <t>Security Salaries</t>
  </si>
  <si>
    <t xml:space="preserve">Casual Labor </t>
  </si>
  <si>
    <t>8104, 8130</t>
  </si>
  <si>
    <t>No Acct at this time</t>
  </si>
  <si>
    <t>Workmens Comp</t>
  </si>
  <si>
    <t xml:space="preserve">General Liability </t>
  </si>
  <si>
    <t>8114-01</t>
  </si>
  <si>
    <t>Stationary and Supplies</t>
  </si>
  <si>
    <t>8201, 8209, 8211</t>
  </si>
  <si>
    <t>8203, 8203-01</t>
  </si>
  <si>
    <t>Office Expenses</t>
  </si>
  <si>
    <t>8206, 8208, 8205, 7900, 8200-00, 8300-01</t>
  </si>
  <si>
    <t>Reno Project Expense 2022 Bond</t>
  </si>
  <si>
    <t>Bar Code(Transponder)</t>
  </si>
  <si>
    <t>8121, 8122, 8124</t>
  </si>
  <si>
    <t>Telephone</t>
  </si>
  <si>
    <t>Total 8215-00</t>
  </si>
  <si>
    <t>Total 8702</t>
  </si>
  <si>
    <t>Total 8701</t>
  </si>
  <si>
    <t>Total 8704</t>
  </si>
  <si>
    <t>Total 8703</t>
  </si>
  <si>
    <t>Prof Fee appraisal /gasb</t>
  </si>
  <si>
    <t>8861, 8862</t>
  </si>
  <si>
    <t xml:space="preserve">Legal  </t>
  </si>
  <si>
    <t>8851, 8854</t>
  </si>
  <si>
    <t>Quarterly Fees</t>
  </si>
  <si>
    <t>8403, 8403-02</t>
  </si>
  <si>
    <t>Grounds Maintenance</t>
  </si>
  <si>
    <t>8015, 8510, 8520</t>
  </si>
  <si>
    <t>Janitoral Cleaning</t>
  </si>
  <si>
    <t>8300-06, 8304-00, 8304-08, 8304-01, 8304-02, 8304-03, 8304-04, 8304-05, 8304-06, 8304-07, 8010</t>
  </si>
  <si>
    <t>8309-01, 8309-02, 8309-03, 8309-04</t>
  </si>
  <si>
    <t xml:space="preserve">Pond </t>
  </si>
  <si>
    <t>Pool Furniture</t>
  </si>
  <si>
    <t>General Maintenance</t>
  </si>
  <si>
    <t>8300-03, 8300-04, 8600-04, 8600-06, 8600-08, 8020, 8030, 8030-01,8300-00</t>
  </si>
  <si>
    <t>Equipment and Tools</t>
  </si>
  <si>
    <t>8515, 8525</t>
  </si>
  <si>
    <t xml:space="preserve">Contract Labor </t>
  </si>
  <si>
    <t>Recreational Supplies</t>
  </si>
  <si>
    <t>8107, 8600-01, 8600-02, 8600-05, 8600-07</t>
  </si>
  <si>
    <t>Capitol Improvements</t>
  </si>
  <si>
    <t>Furniture/Equipment</t>
  </si>
  <si>
    <t xml:space="preserve">Contingency </t>
  </si>
  <si>
    <t>Replacement Reserves</t>
  </si>
  <si>
    <t>S/F Roads Repairs</t>
  </si>
  <si>
    <t>Bank Account Fields Intructions:</t>
  </si>
  <si>
    <t>Enter the Ending Balance from the Florida Prime Statemant. For Oct. enter the statement from Sept. For Nov. statement from Oct. Etc.</t>
  </si>
  <si>
    <t>Centennial Restricted Acct 0473</t>
  </si>
  <si>
    <t>First Reconcile the bank statement for this acct #0473. Enter info. into the Restricted Reserve running totals wksh. The total in the Balance column goes in this row.</t>
  </si>
  <si>
    <t>In this row you will enter the Total from the Excess and Interest Column.</t>
  </si>
  <si>
    <t>Centennial Bank Operating</t>
  </si>
  <si>
    <t>Enter Registar Balance as of (Last day of Month) from the Reconcilition Summary Acct # 9512</t>
  </si>
  <si>
    <t>Centennial Bank Money Market UNREST</t>
  </si>
  <si>
    <t>Enter Registar Balance as of (Last day of Month) from the Reconcilition Summary Acct # 8727</t>
  </si>
  <si>
    <t>Restricted Reserves Running Totals Worksheet:</t>
  </si>
  <si>
    <t>Ordindary Income/ Expenses</t>
  </si>
  <si>
    <t>1035--Sarasota Cnty Com/Fees 1.5%</t>
  </si>
  <si>
    <t>6000-00 REVENUE</t>
  </si>
  <si>
    <t>6010-Assessments</t>
  </si>
  <si>
    <t>6115- Water Income</t>
  </si>
  <si>
    <t>6134 Laundry Income</t>
  </si>
  <si>
    <t>6135--Other Interest Income banks</t>
  </si>
  <si>
    <t>6136--Other Inc-HOA/ Keys/ Misc Int</t>
  </si>
  <si>
    <t>6140-Coffee</t>
  </si>
  <si>
    <t>6141--Estoppel Income</t>
  </si>
  <si>
    <t>6142--Application Fee-New/ Rental/ N.O.</t>
  </si>
  <si>
    <t>6143--Refunds to Income Accounts</t>
  </si>
  <si>
    <t>6148--BarCode/ Proximity Income</t>
  </si>
  <si>
    <t>6149--All Name Badges</t>
  </si>
  <si>
    <t>6150--Interest--On Restricted funds</t>
  </si>
  <si>
    <t>6151--Interest--Unrestriceded</t>
  </si>
  <si>
    <t>6315--Miscellaneous Income</t>
  </si>
  <si>
    <t>6160-Sarasota County Interest</t>
  </si>
  <si>
    <t>Total 6000-00 REVENUE</t>
  </si>
  <si>
    <t>Gross Profit</t>
  </si>
  <si>
    <t>Expense</t>
  </si>
  <si>
    <t>1085 Reno Project Expenses 2022 Bond</t>
  </si>
  <si>
    <t>7800-Sales Tax Remit</t>
  </si>
  <si>
    <t>7900- Bank fees &amp; Wire Transfer Fee</t>
  </si>
  <si>
    <t>8000-00 CUSTODIAL</t>
  </si>
  <si>
    <t>8010- Maintenance Payroll</t>
  </si>
  <si>
    <t>8015--Grounds Maintenance/ Roll off</t>
  </si>
  <si>
    <t>8020--Janirorial &amp; Cleaning Dumpster</t>
  </si>
  <si>
    <t>8030--Misc Maint &amp; Supplies</t>
  </si>
  <si>
    <t>8030-01 Equipment</t>
  </si>
  <si>
    <t>Total 8000-00 CUSTODIAL</t>
  </si>
  <si>
    <t>8100-00 PAYROLL</t>
  </si>
  <si>
    <t>8102-Payroll tax qtrly/ Intuit fees</t>
  </si>
  <si>
    <t>8103-Payroll Tax Expense</t>
  </si>
  <si>
    <t>8104 Wage Garnishment</t>
  </si>
  <si>
    <t>8130 Casual Labor</t>
  </si>
  <si>
    <t>8100-00 Payroll Other</t>
  </si>
  <si>
    <t>8100-01 Normal Maintenance</t>
  </si>
  <si>
    <t>8100-02 Drainage Repair</t>
  </si>
  <si>
    <t>8100-03 Tree Removal</t>
  </si>
  <si>
    <t>8100-04 Electric Hazard Related</t>
  </si>
  <si>
    <t>8100-05 Traffic Safety Sign Replacement</t>
  </si>
  <si>
    <t>8100-06 Facility Damage Repair</t>
  </si>
  <si>
    <t>8100-07 Supplies Hurricane Related</t>
  </si>
  <si>
    <t>8100-08 Debris Removal</t>
  </si>
  <si>
    <t>8100-09 Office Hurricane Related task</t>
  </si>
  <si>
    <t>8100-10 Misc Hurricane Related Work</t>
  </si>
  <si>
    <t>Total 8100-00 PAYROLL</t>
  </si>
  <si>
    <t>8110-00 INSURANCE</t>
  </si>
  <si>
    <t>8111 Gorup  &amp; Health Insurance</t>
  </si>
  <si>
    <t>8112 Workers' comp</t>
  </si>
  <si>
    <t>8114-01 General Liability Coverage</t>
  </si>
  <si>
    <t>8114 Package Property Policy</t>
  </si>
  <si>
    <t>8115 Truck insurance</t>
  </si>
  <si>
    <t>Total 8110-00 INSURANCE</t>
  </si>
  <si>
    <t>8120-00 BUILDING INSPECTOR/ SECURITY</t>
  </si>
  <si>
    <t>8120-Building Insp/ Security Payroll</t>
  </si>
  <si>
    <t>8121--Building Insp/ Sec Uniforms</t>
  </si>
  <si>
    <t>8122-Gate House Supplies/ Expense</t>
  </si>
  <si>
    <t>8124-Bar Code/ Proximity Card</t>
  </si>
  <si>
    <t>Total 8120-00 BUILDING INSPECTOR/ SECURITY</t>
  </si>
  <si>
    <t>8200-00 OFFICE EXPENSE ACCOUNTS</t>
  </si>
  <si>
    <t>8201- Stationary &amp; Supplies</t>
  </si>
  <si>
    <t>8202- Office Equipment</t>
  </si>
  <si>
    <t>8203-Postage/ Printing/ Copier</t>
  </si>
  <si>
    <t>8203-01 Special Mailings</t>
  </si>
  <si>
    <t>8203- Postage/ Printing/ Copier-Other</t>
  </si>
  <si>
    <t>Total 8203-Postage/ Printing/ Copier</t>
  </si>
  <si>
    <t>8204-Travel</t>
  </si>
  <si>
    <t>8205-Computer Equip</t>
  </si>
  <si>
    <t>8206- Office Expenses Fax/ Copies</t>
  </si>
  <si>
    <t>8207- Meals/ Bottle Water</t>
  </si>
  <si>
    <t>8208- Holiday Park Web Page</t>
  </si>
  <si>
    <t>8209- Dues &amp; Subscriptions</t>
  </si>
  <si>
    <t>8210- Education</t>
  </si>
  <si>
    <t>8211-Nespaper Postings/ Ads/ Prof Ser</t>
  </si>
  <si>
    <t>8200-00 Office Expense Accts --Other</t>
  </si>
  <si>
    <t>8300-01 Computer Repairs</t>
  </si>
  <si>
    <t>Total 8200-00 OFFICE EXPENSE ACCOUNTS</t>
  </si>
  <si>
    <t>8215-00 TELEPHONE, INTERNET AND TV</t>
  </si>
  <si>
    <t>8215-09 Reimbursment For Phone Usage</t>
  </si>
  <si>
    <t>8215-13 Verizon/Virgin/Tracfone Mobile Exp</t>
  </si>
  <si>
    <t>8215-00 Telephone, Internet, &amp; TV Other</t>
  </si>
  <si>
    <t>Total 8215-00 TELEPHONE INTERNET AND TV</t>
  </si>
  <si>
    <t>8300-00 REPAIRS &amp; MAINTENANCE</t>
  </si>
  <si>
    <t>8106-Contract Labor/ Weed In/Out/ 1099</t>
  </si>
  <si>
    <t>8107-Reimbursed Expense</t>
  </si>
  <si>
    <t>8300-00 Repairs &amp; Maintenance--Other</t>
  </si>
  <si>
    <t>8300-03 Phase 1 Building &amp; Kitchen</t>
  </si>
  <si>
    <t>8300-04 Phase 2 Building</t>
  </si>
  <si>
    <t>8300-06 Road Work-Other</t>
  </si>
  <si>
    <t>8304-00 General Repairs</t>
  </si>
  <si>
    <t>8304-01 Bocci Rpr/ Maint</t>
  </si>
  <si>
    <t>8304-02 Shuffle Board Rpr/ Maint</t>
  </si>
  <si>
    <t>8304-03 Tennis Rpr/ Maint</t>
  </si>
  <si>
    <t>8304-04 Pickle Ball</t>
  </si>
  <si>
    <t>8304-05 Horseshoes</t>
  </si>
  <si>
    <t>8304-06 Compounds</t>
  </si>
  <si>
    <t>8304-07 Fitness Center</t>
  </si>
  <si>
    <t>8309-01 Pool Maintenance, Phase 2</t>
  </si>
  <si>
    <t>8309-02 Pool Maintenance, Phase 1</t>
  </si>
  <si>
    <t>8309-03 Pool Supplies Phase 1</t>
  </si>
  <si>
    <t>8309-04 Pool Supplies Phase 2</t>
  </si>
  <si>
    <t>8310-Pond &amp; Fountain Maintence</t>
  </si>
  <si>
    <t>8322 Toos Purchase</t>
  </si>
  <si>
    <t>8323 Patio Furniture</t>
  </si>
  <si>
    <t>Total 8300-00 REPAIRS &amp; MAINTENANCE</t>
  </si>
  <si>
    <t>8400-00 LAWN CARE</t>
  </si>
  <si>
    <t>8403 Tree Purchase</t>
  </si>
  <si>
    <t>8403-02 Tree Removal</t>
  </si>
  <si>
    <t>8404- Prime Scape lawn Phase 1 &amp; 2</t>
  </si>
  <si>
    <t>Total 8400-00 LAWN CARE</t>
  </si>
  <si>
    <t>8500-00 AUTOMOBILE EXPENSE</t>
  </si>
  <si>
    <t>8510-Cart/ Maint Fuel-Grounds Maint</t>
  </si>
  <si>
    <t>8515-Vehicle Fuel</t>
  </si>
  <si>
    <t>8520-Vehicle Registration</t>
  </si>
  <si>
    <t>8525  Vehicle Repair/ Service</t>
  </si>
  <si>
    <t>Total 8500-00 AUTOMOBILE EXPENSE</t>
  </si>
  <si>
    <t>8600-00 RECREATION SUPPLIES</t>
  </si>
  <si>
    <t>8600-01 Badges All</t>
  </si>
  <si>
    <t>8600-02 Coffee</t>
  </si>
  <si>
    <t>8600-04 Paper/ Plastic Prod/ Rm6/ $4000</t>
  </si>
  <si>
    <t>8600-05 Sports Equip. Supplies. Bingo</t>
  </si>
  <si>
    <t>8600-06 First Aid Supplies</t>
  </si>
  <si>
    <t>8600-07 Hoa Exp Out Recreational</t>
  </si>
  <si>
    <t>8600-08 Digital Sign</t>
  </si>
  <si>
    <t>Total 8600-00 RECREATIONAL SUPPLIES</t>
  </si>
  <si>
    <t>8700-00 UTILITIES</t>
  </si>
  <si>
    <t>8701-Electric</t>
  </si>
  <si>
    <t>8701-01 Kipa Fountain</t>
  </si>
  <si>
    <t>8701-02 Phase 1 Maintenance</t>
  </si>
  <si>
    <t>8701-03 tuscola # Gate rear</t>
  </si>
  <si>
    <t>8701-04 Recreation Hall 1</t>
  </si>
  <si>
    <t>8701-05 Recreation Hall 2</t>
  </si>
  <si>
    <t>8701-06 Holiday Park # Guard House</t>
  </si>
  <si>
    <t>8701-07 Tuscola/ US #41 Sign</t>
  </si>
  <si>
    <t>Total 8701-Electric</t>
  </si>
  <si>
    <t>8702 Gas</t>
  </si>
  <si>
    <t>8702-09 Kitchen site 2494</t>
  </si>
  <si>
    <t>8702-02 Laundry Rm 1 site 2496</t>
  </si>
  <si>
    <t>8702-03 Laundry Rm 2 site 2500</t>
  </si>
  <si>
    <t>8702-04 Pool Heater 1 site 2498</t>
  </si>
  <si>
    <t>8702 Gas- Other</t>
  </si>
  <si>
    <t>Total 8702 Gas</t>
  </si>
  <si>
    <t>8703-00 Water</t>
  </si>
  <si>
    <t>8703-01 Phase 1 Pool Htr Rec Ctr 1224</t>
  </si>
  <si>
    <t>8703-02 Gate House 1750</t>
  </si>
  <si>
    <t>8703-03 Phase 2 Pool Htr &amp; Bldg 8021</t>
  </si>
  <si>
    <t>8703-04 Travel Compound 3461</t>
  </si>
  <si>
    <t>8703-05 IR USAGE/PH2 POOL 6561</t>
  </si>
  <si>
    <t>Total 8703-00 Water</t>
  </si>
  <si>
    <t>8704-00 Sewer</t>
  </si>
  <si>
    <t>8704-01 Phase 1 Pool Baths enter 1224</t>
  </si>
  <si>
    <t>8704-02 Gate House Sewer 1750</t>
  </si>
  <si>
    <t>8704-03 Phase 2 Pool Baths Enter 8021</t>
  </si>
  <si>
    <t>Total 8704-00 Sewer</t>
  </si>
  <si>
    <t>Total 8700-00 UTILITIES</t>
  </si>
  <si>
    <t>8850-00 PROFESSIONAL SERVICES</t>
  </si>
  <si>
    <t>8831-Electorial Process</t>
  </si>
  <si>
    <t>8851 Attorney Fees</t>
  </si>
  <si>
    <t>8852-CPA Audit Fees</t>
  </si>
  <si>
    <t>8854 Lawsuit Expense</t>
  </si>
  <si>
    <t>8861 Accounting Service</t>
  </si>
  <si>
    <t>8862-Architectural &amp; Engineering</t>
  </si>
  <si>
    <t>Total 8850-00 PROFESSIONAL SERVICES</t>
  </si>
  <si>
    <t>8900-00 RESERVE REPLACEMENT ACCTS</t>
  </si>
  <si>
    <t>8955-Replacement Reserve</t>
  </si>
  <si>
    <t>8900-00 RESERVE RELACEMENTS ACCTS</t>
  </si>
  <si>
    <t>8902-00 CAPITOL IMPROVEMENTS</t>
  </si>
  <si>
    <t>8901 Furniture/ Equimpment/ Irrigation sys</t>
  </si>
  <si>
    <t>8910 Capitol Contigency</t>
  </si>
  <si>
    <t>Total 8902-00 CAPITOL IMPROVEMENTS</t>
  </si>
  <si>
    <t>TOTAL EXPENSE</t>
  </si>
  <si>
    <t>NET ORDINARY INCOME</t>
  </si>
  <si>
    <t>NET INCOME</t>
  </si>
  <si>
    <t>8322 Tools Purchase</t>
  </si>
  <si>
    <t>8702-01 Kitchen site 2494</t>
  </si>
  <si>
    <t>8020--Janitorial &amp; Cleaning Dumpster</t>
  </si>
  <si>
    <t>Annual Budget</t>
  </si>
  <si>
    <t>Total Administrative Expenses</t>
  </si>
  <si>
    <t>Total Capitol Improvements</t>
  </si>
  <si>
    <t>Total  Reserves</t>
  </si>
  <si>
    <t>1st Quarter Oct Nov Dec</t>
  </si>
  <si>
    <t>8108-Integrity Payroll Expense</t>
  </si>
  <si>
    <t>2nd Quarter Jan Feb Mar</t>
  </si>
  <si>
    <t>3rd Quarter Apr May Jun</t>
  </si>
  <si>
    <t>4th Quarter Jul Aug Sep</t>
  </si>
  <si>
    <t>8111 Group  &amp; Health Insurance</t>
  </si>
  <si>
    <t>8211-Newspaper Postings/ Ads/ Prof Ser</t>
  </si>
  <si>
    <t>Total Unrestricted</t>
  </si>
  <si>
    <t>8211-Newpaper Postings/ Ads/ Prof Ser</t>
  </si>
  <si>
    <t>8400 Lawn Care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</si>
</sst>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quot;$&quot;#,##0.00"/>
  </numFmts>
  <fonts count="9" x14ac:knownFonts="1">
    <font>
      <sz val="11"/>
      <color theme="1"/>
      <name val="Calibri"/>
      <family val="2"/>
      <scheme val="minor"/>
    </font>
    <font>
      <b/>
      <sz val="11"/>
      <color theme="1"/>
      <name val="Calibri"/>
      <family val="2"/>
      <scheme val="minor"/>
    </font>
    <font>
      <b/>
      <sz val="10"/>
      <color theme="1"/>
      <name val="Calibri"/>
      <family val="2"/>
      <scheme val="minor"/>
    </font>
    <font>
      <sz val="10"/>
      <name val="Arial"/>
      <family val="2"/>
    </font>
    <font>
      <b/>
      <sz val="10"/>
      <name val="Arial"/>
      <family val="2"/>
    </font>
    <font>
      <b/>
      <sz val="14"/>
      <color theme="1"/>
      <name val="Calibri"/>
      <family val="2"/>
      <scheme val="minor"/>
    </font>
    <font>
      <b/>
      <sz val="9"/>
      <color indexed="81"/>
      <name val="Tahoma"/>
      <family val="2"/>
    </font>
    <font>
      <b/>
      <sz val="16"/>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EDF1F9"/>
        <bgColor indexed="64"/>
      </patternFill>
    </fill>
    <fill>
      <patternFill patternType="solid">
        <fgColor theme="8" tint="-0.499984740745262"/>
        <bgColor indexed="64"/>
      </patternFill>
    </fill>
  </fills>
  <borders count="42">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4">
    <xf numFmtId="0" fontId="0" fillId="0" borderId="0" xfId="0"/>
    <xf numFmtId="4" fontId="0" fillId="0" borderId="0" xfId="0" applyNumberFormat="1"/>
    <xf numFmtId="9" fontId="0" fillId="0" borderId="0" xfId="0" applyNumberFormat="1"/>
    <xf numFmtId="0" fontId="0" fillId="0" borderId="1" xfId="0" applyBorder="1"/>
    <xf numFmtId="4" fontId="1" fillId="0" borderId="2" xfId="0" applyNumberFormat="1" applyFont="1" applyBorder="1" applyAlignment="1">
      <alignment wrapText="1"/>
    </xf>
    <xf numFmtId="164" fontId="1" fillId="0" borderId="3" xfId="0" applyNumberFormat="1" applyFont="1" applyBorder="1"/>
    <xf numFmtId="164" fontId="1" fillId="0" borderId="4" xfId="0" applyNumberFormat="1" applyFont="1" applyBorder="1"/>
    <xf numFmtId="4" fontId="2" fillId="0" borderId="4" xfId="0" applyNumberFormat="1" applyFont="1" applyBorder="1"/>
    <xf numFmtId="4" fontId="1" fillId="0" borderId="4" xfId="0" applyNumberFormat="1" applyFont="1" applyBorder="1"/>
    <xf numFmtId="9" fontId="0" fillId="0" borderId="4" xfId="0" applyNumberFormat="1" applyBorder="1"/>
    <xf numFmtId="40" fontId="0" fillId="0" borderId="5" xfId="0" applyNumberFormat="1" applyBorder="1"/>
    <xf numFmtId="40" fontId="0" fillId="0" borderId="3" xfId="0" applyNumberFormat="1" applyBorder="1"/>
    <xf numFmtId="40" fontId="0" fillId="0" borderId="4" xfId="0" applyNumberFormat="1" applyBorder="1"/>
    <xf numFmtId="0" fontId="0" fillId="0" borderId="1" xfId="0" applyBorder="1" applyAlignment="1">
      <alignment wrapText="1"/>
    </xf>
    <xf numFmtId="0" fontId="0" fillId="2" borderId="1" xfId="0" applyFill="1" applyBorder="1"/>
    <xf numFmtId="0" fontId="1" fillId="0" borderId="1" xfId="0" applyFont="1" applyBorder="1"/>
    <xf numFmtId="40" fontId="1" fillId="0" borderId="5" xfId="0" applyNumberFormat="1" applyFont="1" applyBorder="1"/>
    <xf numFmtId="0" fontId="0" fillId="0" borderId="6" xfId="0" applyBorder="1"/>
    <xf numFmtId="40" fontId="0" fillId="0" borderId="7" xfId="0" applyNumberFormat="1" applyBorder="1"/>
    <xf numFmtId="40" fontId="0" fillId="0" borderId="8" xfId="0" applyNumberFormat="1" applyBorder="1"/>
    <xf numFmtId="40" fontId="0" fillId="0" borderId="9" xfId="0" applyNumberFormat="1" applyBorder="1"/>
    <xf numFmtId="0" fontId="1" fillId="0" borderId="10" xfId="0" applyFont="1" applyBorder="1"/>
    <xf numFmtId="40" fontId="1" fillId="0" borderId="11" xfId="0" applyNumberFormat="1" applyFont="1" applyBorder="1"/>
    <xf numFmtId="40" fontId="0" fillId="0" borderId="12" xfId="0" applyNumberFormat="1" applyBorder="1"/>
    <xf numFmtId="40" fontId="1" fillId="0" borderId="12" xfId="0" applyNumberFormat="1" applyFont="1" applyBorder="1"/>
    <xf numFmtId="9" fontId="0" fillId="0" borderId="12" xfId="0" applyNumberFormat="1" applyBorder="1"/>
    <xf numFmtId="9" fontId="0" fillId="0" borderId="9" xfId="0" applyNumberFormat="1" applyBorder="1"/>
    <xf numFmtId="40" fontId="1" fillId="0" borderId="13" xfId="0" applyNumberFormat="1" applyFont="1" applyBorder="1"/>
    <xf numFmtId="0" fontId="1" fillId="0" borderId="0" xfId="0" applyFont="1"/>
    <xf numFmtId="9" fontId="1" fillId="0" borderId="4" xfId="0" applyNumberFormat="1" applyFont="1" applyBorder="1"/>
    <xf numFmtId="0" fontId="1" fillId="0" borderId="14" xfId="0" applyFont="1" applyBorder="1"/>
    <xf numFmtId="40" fontId="1" fillId="0" borderId="15" xfId="0" applyNumberFormat="1" applyFont="1" applyBorder="1"/>
    <xf numFmtId="40" fontId="1" fillId="0" borderId="16" xfId="0" applyNumberFormat="1" applyFont="1" applyBorder="1"/>
    <xf numFmtId="9" fontId="0" fillId="0" borderId="16" xfId="0" applyNumberFormat="1" applyBorder="1"/>
    <xf numFmtId="0" fontId="1" fillId="0" borderId="6" xfId="0" applyFont="1" applyBorder="1"/>
    <xf numFmtId="40" fontId="1" fillId="0" borderId="7" xfId="0" applyNumberFormat="1" applyFont="1" applyBorder="1"/>
    <xf numFmtId="40" fontId="1" fillId="0" borderId="9" xfId="0" applyNumberFormat="1" applyFont="1" applyBorder="1"/>
    <xf numFmtId="0" fontId="0" fillId="0" borderId="10" xfId="0" applyBorder="1"/>
    <xf numFmtId="40" fontId="0" fillId="0" borderId="11" xfId="0" applyNumberFormat="1" applyBorder="1"/>
    <xf numFmtId="40" fontId="0" fillId="0" borderId="17" xfId="0" applyNumberFormat="1" applyBorder="1"/>
    <xf numFmtId="40" fontId="0" fillId="0" borderId="18" xfId="0" applyNumberFormat="1" applyBorder="1"/>
    <xf numFmtId="40" fontId="0" fillId="0" borderId="19" xfId="0" applyNumberFormat="1" applyBorder="1"/>
    <xf numFmtId="40" fontId="0" fillId="0" borderId="20" xfId="0" applyNumberFormat="1" applyBorder="1"/>
    <xf numFmtId="40" fontId="1" fillId="0" borderId="21" xfId="0" applyNumberFormat="1" applyFont="1" applyBorder="1"/>
    <xf numFmtId="9" fontId="0" fillId="0" borderId="3" xfId="0" applyNumberFormat="1" applyBorder="1"/>
    <xf numFmtId="0" fontId="0" fillId="0" borderId="22" xfId="0" applyBorder="1"/>
    <xf numFmtId="0" fontId="1" fillId="0" borderId="23" xfId="0" applyFont="1" applyBorder="1"/>
    <xf numFmtId="4" fontId="0" fillId="0" borderId="24" xfId="0" applyNumberFormat="1" applyBorder="1"/>
    <xf numFmtId="9" fontId="0" fillId="0" borderId="17" xfId="0" applyNumberFormat="1" applyBorder="1"/>
    <xf numFmtId="4" fontId="1" fillId="0" borderId="5" xfId="0" applyNumberFormat="1" applyFont="1" applyBorder="1" applyAlignment="1">
      <alignment wrapText="1"/>
    </xf>
    <xf numFmtId="0" fontId="1" fillId="0" borderId="25" xfId="0" applyFont="1" applyBorder="1"/>
    <xf numFmtId="4" fontId="1" fillId="0" borderId="21" xfId="0" applyNumberFormat="1" applyFont="1" applyBorder="1"/>
    <xf numFmtId="4" fontId="1" fillId="0" borderId="26" xfId="0" applyNumberFormat="1" applyFont="1" applyBorder="1"/>
    <xf numFmtId="4" fontId="1" fillId="0" borderId="27" xfId="0" applyNumberFormat="1" applyFont="1" applyBorder="1"/>
    <xf numFmtId="4" fontId="1" fillId="0" borderId="28" xfId="0" applyNumberFormat="1" applyFont="1" applyBorder="1"/>
    <xf numFmtId="0" fontId="0" fillId="0" borderId="2" xfId="0" applyBorder="1"/>
    <xf numFmtId="0" fontId="0" fillId="0" borderId="5" xfId="0" applyBorder="1"/>
    <xf numFmtId="0" fontId="1" fillId="0" borderId="5" xfId="0" applyFont="1" applyBorder="1"/>
    <xf numFmtId="0" fontId="0" fillId="0" borderId="5" xfId="0" applyBorder="1" applyAlignment="1">
      <alignment wrapText="1"/>
    </xf>
    <xf numFmtId="0" fontId="1" fillId="0" borderId="29" xfId="0" applyFont="1" applyBorder="1" applyAlignment="1">
      <alignment wrapText="1"/>
    </xf>
    <xf numFmtId="40" fontId="1" fillId="0" borderId="29" xfId="0" applyNumberFormat="1" applyFont="1" applyBorder="1"/>
    <xf numFmtId="0" fontId="0" fillId="0" borderId="4" xfId="0" applyBorder="1"/>
    <xf numFmtId="17" fontId="0" fillId="0" borderId="4" xfId="0" applyNumberFormat="1" applyBorder="1"/>
    <xf numFmtId="0" fontId="3" fillId="3" borderId="1" xfId="0" applyFont="1" applyFill="1" applyBorder="1"/>
    <xf numFmtId="0" fontId="3" fillId="0" borderId="6" xfId="0" applyFont="1" applyBorder="1" applyAlignment="1">
      <alignment wrapText="1" shrinkToFit="1"/>
    </xf>
    <xf numFmtId="0" fontId="0" fillId="0" borderId="9" xfId="0" applyBorder="1"/>
    <xf numFmtId="0" fontId="4" fillId="3" borderId="10" xfId="0" applyFont="1" applyFill="1" applyBorder="1"/>
    <xf numFmtId="0" fontId="0" fillId="0" borderId="12" xfId="0" applyBorder="1"/>
    <xf numFmtId="0" fontId="3" fillId="3" borderId="10" xfId="0" applyFont="1" applyFill="1" applyBorder="1"/>
    <xf numFmtId="0" fontId="3" fillId="3" borderId="6" xfId="0" applyFont="1" applyFill="1" applyBorder="1"/>
    <xf numFmtId="40" fontId="4" fillId="3" borderId="10" xfId="0" applyNumberFormat="1" applyFont="1" applyFill="1" applyBorder="1"/>
    <xf numFmtId="0" fontId="4" fillId="3" borderId="1" xfId="0" applyFont="1" applyFill="1" applyBorder="1"/>
    <xf numFmtId="0" fontId="3" fillId="3" borderId="22" xfId="0" applyFont="1" applyFill="1" applyBorder="1"/>
    <xf numFmtId="0" fontId="4" fillId="3" borderId="30" xfId="0" applyFont="1" applyFill="1" applyBorder="1"/>
    <xf numFmtId="40" fontId="0" fillId="0" borderId="0" xfId="0" applyNumberFormat="1"/>
    <xf numFmtId="0" fontId="0" fillId="0" borderId="4" xfId="0" applyBorder="1" applyAlignment="1">
      <alignment wrapText="1"/>
    </xf>
    <xf numFmtId="40" fontId="0" fillId="0" borderId="4" xfId="0" applyNumberFormat="1" applyBorder="1" applyAlignment="1">
      <alignment wrapText="1"/>
    </xf>
    <xf numFmtId="0" fontId="4" fillId="3" borderId="0" xfId="0" applyFont="1" applyFill="1"/>
    <xf numFmtId="2" fontId="0" fillId="0" borderId="4" xfId="0" applyNumberFormat="1" applyBorder="1"/>
    <xf numFmtId="40" fontId="1" fillId="0" borderId="4" xfId="0" applyNumberFormat="1" applyFont="1" applyBorder="1"/>
    <xf numFmtId="40" fontId="1" fillId="0" borderId="17" xfId="0" applyNumberFormat="1" applyFont="1" applyBorder="1"/>
    <xf numFmtId="40" fontId="1" fillId="0" borderId="31" xfId="0" applyNumberFormat="1" applyFont="1" applyBorder="1"/>
    <xf numFmtId="40" fontId="0" fillId="0" borderId="32" xfId="0" applyNumberFormat="1" applyBorder="1"/>
    <xf numFmtId="0" fontId="1" fillId="0" borderId="12" xfId="0" applyFont="1" applyBorder="1"/>
    <xf numFmtId="0" fontId="1" fillId="0" borderId="4" xfId="0" applyFont="1" applyBorder="1"/>
    <xf numFmtId="0" fontId="5" fillId="0" borderId="4" xfId="0" applyFont="1" applyBorder="1"/>
    <xf numFmtId="165" fontId="0" fillId="0" borderId="4" xfId="0" applyNumberFormat="1" applyBorder="1"/>
    <xf numFmtId="0" fontId="0" fillId="0" borderId="3" xfId="0" applyBorder="1"/>
    <xf numFmtId="165" fontId="0" fillId="4" borderId="4" xfId="0" applyNumberFormat="1" applyFill="1" applyBorder="1"/>
    <xf numFmtId="0" fontId="1" fillId="0" borderId="3" xfId="0" applyFont="1" applyBorder="1"/>
    <xf numFmtId="0" fontId="0" fillId="0" borderId="3" xfId="0" applyBorder="1" applyAlignment="1">
      <alignment horizontal="right"/>
    </xf>
    <xf numFmtId="165" fontId="0" fillId="0" borderId="4" xfId="0" applyNumberFormat="1" applyBorder="1" applyAlignment="1">
      <alignment horizontal="right"/>
    </xf>
    <xf numFmtId="0" fontId="1" fillId="0" borderId="3" xfId="0" applyFont="1" applyBorder="1" applyAlignment="1">
      <alignment horizontal="left"/>
    </xf>
    <xf numFmtId="165" fontId="0" fillId="0" borderId="4" xfId="0" applyNumberFormat="1" applyBorder="1" applyAlignment="1">
      <alignment horizontal="left"/>
    </xf>
    <xf numFmtId="165" fontId="0" fillId="5" borderId="4" xfId="0" applyNumberFormat="1" applyFill="1" applyBorder="1"/>
    <xf numFmtId="0" fontId="1" fillId="0" borderId="3" xfId="0" applyFont="1" applyBorder="1" applyAlignment="1">
      <alignment horizontal="right"/>
    </xf>
    <xf numFmtId="165" fontId="0" fillId="0" borderId="0" xfId="0" applyNumberFormat="1"/>
    <xf numFmtId="0" fontId="0" fillId="0" borderId="3" xfId="0" applyBorder="1" applyAlignment="1">
      <alignment horizontal="left"/>
    </xf>
    <xf numFmtId="40" fontId="0" fillId="0" borderId="31" xfId="0" applyNumberFormat="1" applyBorder="1"/>
    <xf numFmtId="0" fontId="3" fillId="3" borderId="0" xfId="0" applyFont="1" applyFill="1"/>
    <xf numFmtId="0" fontId="0" fillId="0" borderId="33" xfId="0" applyBorder="1"/>
    <xf numFmtId="0" fontId="3" fillId="3" borderId="34" xfId="0" applyFont="1" applyFill="1" applyBorder="1"/>
    <xf numFmtId="0" fontId="3" fillId="0" borderId="34" xfId="0" applyFont="1" applyBorder="1" applyAlignment="1">
      <alignment wrapText="1" shrinkToFit="1"/>
    </xf>
    <xf numFmtId="0" fontId="4" fillId="3" borderId="34" xfId="0" applyFont="1" applyFill="1" applyBorder="1"/>
    <xf numFmtId="0" fontId="0" fillId="0" borderId="34" xfId="0" applyBorder="1"/>
    <xf numFmtId="0" fontId="3" fillId="3" borderId="35" xfId="0" applyFont="1" applyFill="1" applyBorder="1"/>
    <xf numFmtId="0" fontId="0" fillId="0" borderId="36" xfId="0" applyBorder="1"/>
    <xf numFmtId="0" fontId="3" fillId="3" borderId="37" xfId="0" applyFont="1" applyFill="1" applyBorder="1"/>
    <xf numFmtId="0" fontId="0" fillId="0" borderId="24" xfId="0" applyBorder="1"/>
    <xf numFmtId="0" fontId="0" fillId="0" borderId="38" xfId="0" applyBorder="1"/>
    <xf numFmtId="0" fontId="0" fillId="0" borderId="39" xfId="0" applyBorder="1"/>
    <xf numFmtId="0" fontId="0" fillId="0" borderId="40" xfId="0" applyBorder="1"/>
    <xf numFmtId="0" fontId="1" fillId="0" borderId="28" xfId="0" applyFont="1" applyBorder="1"/>
    <xf numFmtId="3" fontId="0" fillId="0" borderId="40" xfId="0" applyNumberFormat="1" applyBorder="1" applyAlignment="1">
      <alignment horizontal="right"/>
    </xf>
    <xf numFmtId="0" fontId="0" fillId="0" borderId="40" xfId="0" applyBorder="1" applyAlignment="1">
      <alignment horizontal="right"/>
    </xf>
    <xf numFmtId="0" fontId="0" fillId="0" borderId="40" xfId="0" applyBorder="1" applyAlignment="1">
      <alignment horizontal="right" wrapText="1"/>
    </xf>
    <xf numFmtId="0" fontId="1" fillId="0" borderId="4" xfId="0" applyFont="1" applyBorder="1" applyAlignment="1">
      <alignment wrapText="1"/>
    </xf>
    <xf numFmtId="40" fontId="1" fillId="0" borderId="4" xfId="0" applyNumberFormat="1" applyFont="1" applyBorder="1" applyAlignment="1">
      <alignment wrapText="1"/>
    </xf>
    <xf numFmtId="17" fontId="1" fillId="0" borderId="4" xfId="0" applyNumberFormat="1" applyFont="1" applyBorder="1" applyAlignment="1">
      <alignment wrapText="1"/>
    </xf>
    <xf numFmtId="17" fontId="1" fillId="0" borderId="4" xfId="0" applyNumberFormat="1" applyFont="1" applyBorder="1"/>
    <xf numFmtId="0" fontId="1" fillId="0" borderId="9" xfId="0" applyFont="1" applyBorder="1"/>
    <xf numFmtId="0" fontId="1" fillId="0" borderId="9" xfId="0" applyFont="1" applyBorder="1" applyAlignment="1">
      <alignment wrapText="1"/>
    </xf>
    <xf numFmtId="17" fontId="1" fillId="0" borderId="9" xfId="0" applyNumberFormat="1" applyFont="1" applyBorder="1"/>
    <xf numFmtId="40" fontId="0" fillId="6" borderId="5" xfId="0" applyNumberFormat="1" applyFill="1" applyBorder="1"/>
    <xf numFmtId="40" fontId="0" fillId="6" borderId="7" xfId="0" applyNumberFormat="1" applyFill="1" applyBorder="1"/>
    <xf numFmtId="40" fontId="0" fillId="6" borderId="3" xfId="0" applyNumberFormat="1" applyFill="1" applyBorder="1"/>
    <xf numFmtId="40" fontId="0" fillId="6" borderId="4" xfId="0" applyNumberFormat="1" applyFill="1" applyBorder="1"/>
    <xf numFmtId="40" fontId="0" fillId="6" borderId="11" xfId="0" applyNumberFormat="1" applyFill="1" applyBorder="1"/>
    <xf numFmtId="40" fontId="0" fillId="6" borderId="17" xfId="0" applyNumberFormat="1" applyFill="1" applyBorder="1"/>
    <xf numFmtId="40" fontId="0" fillId="6" borderId="12" xfId="0" applyNumberFormat="1" applyFill="1" applyBorder="1"/>
    <xf numFmtId="40" fontId="8" fillId="6" borderId="3" xfId="0" applyNumberFormat="1" applyFont="1" applyFill="1" applyBorder="1"/>
    <xf numFmtId="0" fontId="0" fillId="7" borderId="3" xfId="0" applyFill="1" applyBorder="1" applyAlignment="1">
      <alignment horizontal="right"/>
    </xf>
    <xf numFmtId="165" fontId="0" fillId="7" borderId="4" xfId="0" applyNumberFormat="1" applyFill="1" applyBorder="1"/>
    <xf numFmtId="40" fontId="0" fillId="6" borderId="37" xfId="0" applyNumberFormat="1" applyFill="1" applyBorder="1"/>
    <xf numFmtId="0" fontId="1" fillId="0" borderId="1" xfId="0" applyFont="1" applyBorder="1" applyAlignment="1">
      <alignment wrapText="1"/>
    </xf>
    <xf numFmtId="165" fontId="0" fillId="0" borderId="3" xfId="0" applyNumberFormat="1" applyBorder="1"/>
    <xf numFmtId="165" fontId="0" fillId="0" borderId="20" xfId="0" applyNumberFormat="1" applyBorder="1"/>
    <xf numFmtId="165" fontId="0" fillId="0" borderId="41" xfId="0" applyNumberFormat="1" applyBorder="1"/>
    <xf numFmtId="165" fontId="0" fillId="0" borderId="12" xfId="0" applyNumberFormat="1" applyBorder="1"/>
    <xf numFmtId="0" fontId="7" fillId="0" borderId="0" xfId="0" applyFont="1" applyAlignment="1">
      <alignment horizontal="left"/>
    </xf>
    <xf numFmtId="0" fontId="1" fillId="0" borderId="0" xfId="0" applyFont="1" applyAlignment="1">
      <alignment horizontal="center"/>
    </xf>
    <xf numFmtId="0" fontId="5" fillId="0" borderId="1" xfId="0" applyFont="1" applyBorder="1"/>
    <xf numFmtId="0" fontId="5" fillId="0" borderId="3" xfId="0" applyFont="1" applyBorder="1"/>
    <xf numFmtId="0" fontId="5" fillId="0" borderId="4" xfId="0" applyFont="1" applyBorder="1"/>
  </cellXfs>
  <cellStyles count="1">
    <cellStyle name="Normal" xfId="0" builtinId="0"/>
  </cellStyles>
  <dxfs count="0"/>
  <tableStyles count="0" defaultTableStyle="TableStyleMedium2" defaultPivotStyle="PivotStyleLight16"/>
  <colors>
    <mruColors>
      <color rgb="FFEDF1F9"/>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19050</xdr:colOff>
      <xdr:row>1</xdr:row>
      <xdr:rowOff>38100</xdr:rowOff>
    </xdr:from>
    <xdr:to>
      <xdr:col>21</xdr:col>
      <xdr:colOff>477041</xdr:colOff>
      <xdr:row>10</xdr:row>
      <xdr:rowOff>20265</xdr:rowOff>
    </xdr:to>
    <xdr:pic>
      <xdr:nvPicPr>
        <xdr:cNvPr id="2" name="Picture 1">
          <a:extLst>
            <a:ext uri="{FF2B5EF4-FFF2-40B4-BE49-F238E27FC236}">
              <a16:creationId xmlns:a16="http://schemas.microsoft.com/office/drawing/2014/main" id="{519DD11B-5294-4E26-AA78-EB357A40B45D}"/>
            </a:ext>
          </a:extLst>
        </xdr:cNvPr>
        <xdr:cNvPicPr>
          <a:picLocks noChangeAspect="1"/>
        </xdr:cNvPicPr>
      </xdr:nvPicPr>
      <xdr:blipFill>
        <a:blip xmlns:r="http://schemas.openxmlformats.org/officeDocument/2006/relationships" r:embed="rId1"/>
        <a:stretch>
          <a:fillRect/>
        </a:stretch>
      </xdr:blipFill>
      <xdr:spPr>
        <a:xfrm>
          <a:off x="11515725" y="228600"/>
          <a:ext cx="3505992" cy="1982415"/>
        </a:xfrm>
        <a:prstGeom prst="rect">
          <a:avLst/>
        </a:prstGeom>
      </xdr:spPr>
    </xdr:pic>
    <xdr:clientData/>
  </xdr:twoCellAnchor>
  <xdr:twoCellAnchor>
    <xdr:from>
      <xdr:col>14</xdr:col>
      <xdr:colOff>1162050</xdr:colOff>
      <xdr:row>5</xdr:row>
      <xdr:rowOff>104775</xdr:rowOff>
    </xdr:from>
    <xdr:to>
      <xdr:col>21</xdr:col>
      <xdr:colOff>57150</xdr:colOff>
      <xdr:row>9</xdr:row>
      <xdr:rowOff>0</xdr:rowOff>
    </xdr:to>
    <xdr:cxnSp macro="">
      <xdr:nvCxnSpPr>
        <xdr:cNvPr id="4" name="Straight Arrow Connector 3">
          <a:extLst>
            <a:ext uri="{FF2B5EF4-FFF2-40B4-BE49-F238E27FC236}">
              <a16:creationId xmlns:a16="http://schemas.microsoft.com/office/drawing/2014/main" id="{53F5F493-22E6-494F-81FC-626FD4BF6FBB}"/>
            </a:ext>
          </a:extLst>
        </xdr:cNvPr>
        <xdr:cNvCxnSpPr/>
      </xdr:nvCxnSpPr>
      <xdr:spPr>
        <a:xfrm>
          <a:off x="11325225" y="1152525"/>
          <a:ext cx="3743325" cy="8477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123826</xdr:colOff>
      <xdr:row>20</xdr:row>
      <xdr:rowOff>25200</xdr:rowOff>
    </xdr:from>
    <xdr:to>
      <xdr:col>12</xdr:col>
      <xdr:colOff>436034</xdr:colOff>
      <xdr:row>32</xdr:row>
      <xdr:rowOff>2112</xdr:rowOff>
    </xdr:to>
    <xdr:pic>
      <xdr:nvPicPr>
        <xdr:cNvPr id="6" name="Picture 5">
          <a:extLst>
            <a:ext uri="{FF2B5EF4-FFF2-40B4-BE49-F238E27FC236}">
              <a16:creationId xmlns:a16="http://schemas.microsoft.com/office/drawing/2014/main" id="{F5166076-4E04-412C-9908-9C81570DDF6E}"/>
            </a:ext>
          </a:extLst>
        </xdr:cNvPr>
        <xdr:cNvPicPr>
          <a:picLocks noChangeAspect="1"/>
        </xdr:cNvPicPr>
      </xdr:nvPicPr>
      <xdr:blipFill>
        <a:blip xmlns:r="http://schemas.openxmlformats.org/officeDocument/2006/relationships" r:embed="rId2"/>
        <a:stretch>
          <a:fillRect/>
        </a:stretch>
      </xdr:blipFill>
      <xdr:spPr>
        <a:xfrm>
          <a:off x="733426" y="4530525"/>
          <a:ext cx="8848724" cy="2262912"/>
        </a:xfrm>
        <a:prstGeom prst="rect">
          <a:avLst/>
        </a:prstGeom>
      </xdr:spPr>
    </xdr:pic>
    <xdr:clientData/>
  </xdr:twoCellAnchor>
  <xdr:twoCellAnchor editAs="oneCell">
    <xdr:from>
      <xdr:col>13</xdr:col>
      <xdr:colOff>514350</xdr:colOff>
      <xdr:row>20</xdr:row>
      <xdr:rowOff>114300</xdr:rowOff>
    </xdr:from>
    <xdr:to>
      <xdr:col>22</xdr:col>
      <xdr:colOff>343784</xdr:colOff>
      <xdr:row>30</xdr:row>
      <xdr:rowOff>162198</xdr:rowOff>
    </xdr:to>
    <xdr:pic>
      <xdr:nvPicPr>
        <xdr:cNvPr id="8" name="Picture 7">
          <a:extLst>
            <a:ext uri="{FF2B5EF4-FFF2-40B4-BE49-F238E27FC236}">
              <a16:creationId xmlns:a16="http://schemas.microsoft.com/office/drawing/2014/main" id="{B3CD5942-F47D-4CFE-844B-1EFC830CD48E}"/>
            </a:ext>
          </a:extLst>
        </xdr:cNvPr>
        <xdr:cNvPicPr>
          <a:picLocks noChangeAspect="1"/>
        </xdr:cNvPicPr>
      </xdr:nvPicPr>
      <xdr:blipFill>
        <a:blip xmlns:r="http://schemas.openxmlformats.org/officeDocument/2006/relationships" r:embed="rId3"/>
        <a:stretch>
          <a:fillRect/>
        </a:stretch>
      </xdr:blipFill>
      <xdr:spPr>
        <a:xfrm>
          <a:off x="10067925" y="4619625"/>
          <a:ext cx="6325483" cy="1952898"/>
        </a:xfrm>
        <a:prstGeom prst="rect">
          <a:avLst/>
        </a:prstGeom>
      </xdr:spPr>
    </xdr:pic>
    <xdr:clientData/>
  </xdr:twoCellAnchor>
  <xdr:twoCellAnchor>
    <xdr:from>
      <xdr:col>8</xdr:col>
      <xdr:colOff>438150</xdr:colOff>
      <xdr:row>36</xdr:row>
      <xdr:rowOff>66675</xdr:rowOff>
    </xdr:from>
    <xdr:to>
      <xdr:col>14</xdr:col>
      <xdr:colOff>990600</xdr:colOff>
      <xdr:row>41</xdr:row>
      <xdr:rowOff>114300</xdr:rowOff>
    </xdr:to>
    <xdr:sp macro="" textlink="">
      <xdr:nvSpPr>
        <xdr:cNvPr id="9" name="TextBox 8">
          <a:extLst>
            <a:ext uri="{FF2B5EF4-FFF2-40B4-BE49-F238E27FC236}">
              <a16:creationId xmlns:a16="http://schemas.microsoft.com/office/drawing/2014/main" id="{5C013141-C5BA-4257-8753-8ECE20D31D54}"/>
            </a:ext>
          </a:extLst>
        </xdr:cNvPr>
        <xdr:cNvSpPr txBox="1"/>
      </xdr:nvSpPr>
      <xdr:spPr>
        <a:xfrm>
          <a:off x="6943725" y="762000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After Entering the monthly increases and</a:t>
          </a:r>
          <a:r>
            <a:rPr lang="en-US" sz="1100" baseline="0"/>
            <a:t>/ or deceases on the Restricted Reserves Running Totals Worksheet you will need to enter the Register Balance from the Reconcilliation Summary.  Next enter the total from the Balance column and the total from the Excess and Interest column up above.</a:t>
          </a:r>
          <a:endParaRPr lang="en-US" sz="1100"/>
        </a:p>
      </xdr:txBody>
    </xdr:sp>
    <xdr:clientData/>
  </xdr:twoCellAnchor>
  <xdr:twoCellAnchor>
    <xdr:from>
      <xdr:col>4</xdr:col>
      <xdr:colOff>161925</xdr:colOff>
      <xdr:row>34</xdr:row>
      <xdr:rowOff>57150</xdr:rowOff>
    </xdr:from>
    <xdr:to>
      <xdr:col>10</xdr:col>
      <xdr:colOff>542925</xdr:colOff>
      <xdr:row>35</xdr:row>
      <xdr:rowOff>161925</xdr:rowOff>
    </xdr:to>
    <xdr:sp macro="" textlink="">
      <xdr:nvSpPr>
        <xdr:cNvPr id="10" name="TextBox 9">
          <a:extLst>
            <a:ext uri="{FF2B5EF4-FFF2-40B4-BE49-F238E27FC236}">
              <a16:creationId xmlns:a16="http://schemas.microsoft.com/office/drawing/2014/main" id="{43E438F7-8E37-402E-BDBD-E2FD3D592AF0}"/>
            </a:ext>
          </a:extLst>
        </xdr:cNvPr>
        <xdr:cNvSpPr txBox="1"/>
      </xdr:nvSpPr>
      <xdr:spPr>
        <a:xfrm>
          <a:off x="4076700" y="7229475"/>
          <a:ext cx="41910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Montly Increases</a:t>
          </a:r>
          <a:r>
            <a:rPr lang="en-US" sz="1100" baseline="0"/>
            <a:t> and/ or decreases</a:t>
          </a:r>
          <a:r>
            <a:rPr lang="en-US" sz="1100"/>
            <a:t> recorded</a:t>
          </a:r>
          <a:r>
            <a:rPr lang="en-US" sz="1100" baseline="0"/>
            <a:t> in the columns here.</a:t>
          </a:r>
          <a:endParaRPr lang="en-US" sz="1100"/>
        </a:p>
      </xdr:txBody>
    </xdr:sp>
    <xdr:clientData/>
  </xdr:twoCellAnchor>
  <xdr:twoCellAnchor>
    <xdr:from>
      <xdr:col>4</xdr:col>
      <xdr:colOff>600075</xdr:colOff>
      <xdr:row>30</xdr:row>
      <xdr:rowOff>28575</xdr:rowOff>
    </xdr:from>
    <xdr:to>
      <xdr:col>5</xdr:col>
      <xdr:colOff>523875</xdr:colOff>
      <xdr:row>34</xdr:row>
      <xdr:rowOff>66675</xdr:rowOff>
    </xdr:to>
    <xdr:cxnSp macro="">
      <xdr:nvCxnSpPr>
        <xdr:cNvPr id="12" name="Straight Arrow Connector 11">
          <a:extLst>
            <a:ext uri="{FF2B5EF4-FFF2-40B4-BE49-F238E27FC236}">
              <a16:creationId xmlns:a16="http://schemas.microsoft.com/office/drawing/2014/main" id="{5133FA7C-1DD0-4B18-8487-9E6CC5777AD3}"/>
            </a:ext>
          </a:extLst>
        </xdr:cNvPr>
        <xdr:cNvCxnSpPr/>
      </xdr:nvCxnSpPr>
      <xdr:spPr>
        <a:xfrm flipH="1" flipV="1">
          <a:off x="4514850" y="6438900"/>
          <a:ext cx="619125" cy="800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29</xdr:row>
      <xdr:rowOff>133350</xdr:rowOff>
    </xdr:from>
    <xdr:to>
      <xdr:col>5</xdr:col>
      <xdr:colOff>657225</xdr:colOff>
      <xdr:row>34</xdr:row>
      <xdr:rowOff>57150</xdr:rowOff>
    </xdr:to>
    <xdr:cxnSp macro="">
      <xdr:nvCxnSpPr>
        <xdr:cNvPr id="14" name="Straight Arrow Connector 13">
          <a:extLst>
            <a:ext uri="{FF2B5EF4-FFF2-40B4-BE49-F238E27FC236}">
              <a16:creationId xmlns:a16="http://schemas.microsoft.com/office/drawing/2014/main" id="{C26E2A81-D295-42D6-8B7E-FD36E99DA9F7}"/>
            </a:ext>
          </a:extLst>
        </xdr:cNvPr>
        <xdr:cNvCxnSpPr/>
      </xdr:nvCxnSpPr>
      <xdr:spPr>
        <a:xfrm flipH="1" flipV="1">
          <a:off x="4838700" y="6353175"/>
          <a:ext cx="428625" cy="876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571500</xdr:colOff>
      <xdr:row>29</xdr:row>
      <xdr:rowOff>85725</xdr:rowOff>
    </xdr:from>
    <xdr:to>
      <xdr:col>6</xdr:col>
      <xdr:colOff>114300</xdr:colOff>
      <xdr:row>34</xdr:row>
      <xdr:rowOff>57150</xdr:rowOff>
    </xdr:to>
    <xdr:cxnSp macro="">
      <xdr:nvCxnSpPr>
        <xdr:cNvPr id="16" name="Straight Arrow Connector 15">
          <a:extLst>
            <a:ext uri="{FF2B5EF4-FFF2-40B4-BE49-F238E27FC236}">
              <a16:creationId xmlns:a16="http://schemas.microsoft.com/office/drawing/2014/main" id="{8DAFC4E1-53B0-41E8-BF0F-9555C936A633}"/>
            </a:ext>
          </a:extLst>
        </xdr:cNvPr>
        <xdr:cNvCxnSpPr/>
      </xdr:nvCxnSpPr>
      <xdr:spPr>
        <a:xfrm flipH="1" flipV="1">
          <a:off x="5181600" y="6305550"/>
          <a:ext cx="219075" cy="923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238125</xdr:colOff>
      <xdr:row>29</xdr:row>
      <xdr:rowOff>76200</xdr:rowOff>
    </xdr:from>
    <xdr:to>
      <xdr:col>6</xdr:col>
      <xdr:colOff>257176</xdr:colOff>
      <xdr:row>34</xdr:row>
      <xdr:rowOff>66675</xdr:rowOff>
    </xdr:to>
    <xdr:cxnSp macro="">
      <xdr:nvCxnSpPr>
        <xdr:cNvPr id="18" name="Straight Arrow Connector 17">
          <a:extLst>
            <a:ext uri="{FF2B5EF4-FFF2-40B4-BE49-F238E27FC236}">
              <a16:creationId xmlns:a16="http://schemas.microsoft.com/office/drawing/2014/main" id="{F59B799A-D1A0-48A7-9170-307CC2518C78}"/>
            </a:ext>
          </a:extLst>
        </xdr:cNvPr>
        <xdr:cNvCxnSpPr/>
      </xdr:nvCxnSpPr>
      <xdr:spPr>
        <a:xfrm flipH="1" flipV="1">
          <a:off x="5524500" y="6296025"/>
          <a:ext cx="19051" cy="942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495300</xdr:colOff>
      <xdr:row>29</xdr:row>
      <xdr:rowOff>104775</xdr:rowOff>
    </xdr:from>
    <xdr:to>
      <xdr:col>6</xdr:col>
      <xdr:colOff>561975</xdr:colOff>
      <xdr:row>34</xdr:row>
      <xdr:rowOff>76200</xdr:rowOff>
    </xdr:to>
    <xdr:cxnSp macro="">
      <xdr:nvCxnSpPr>
        <xdr:cNvPr id="21" name="Straight Arrow Connector 20">
          <a:extLst>
            <a:ext uri="{FF2B5EF4-FFF2-40B4-BE49-F238E27FC236}">
              <a16:creationId xmlns:a16="http://schemas.microsoft.com/office/drawing/2014/main" id="{B689B324-BECA-4BF0-A583-E4B9CAE9C4CA}"/>
            </a:ext>
          </a:extLst>
        </xdr:cNvPr>
        <xdr:cNvCxnSpPr/>
      </xdr:nvCxnSpPr>
      <xdr:spPr>
        <a:xfrm flipV="1">
          <a:off x="5781675" y="6324600"/>
          <a:ext cx="66675" cy="923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276225</xdr:colOff>
      <xdr:row>29</xdr:row>
      <xdr:rowOff>85726</xdr:rowOff>
    </xdr:from>
    <xdr:to>
      <xdr:col>7</xdr:col>
      <xdr:colOff>285750</xdr:colOff>
      <xdr:row>34</xdr:row>
      <xdr:rowOff>57150</xdr:rowOff>
    </xdr:to>
    <xdr:cxnSp macro="">
      <xdr:nvCxnSpPr>
        <xdr:cNvPr id="23" name="Straight Arrow Connector 22">
          <a:extLst>
            <a:ext uri="{FF2B5EF4-FFF2-40B4-BE49-F238E27FC236}">
              <a16:creationId xmlns:a16="http://schemas.microsoft.com/office/drawing/2014/main" id="{5B75AE8D-6535-44CD-8329-D0D6CA1BED8F}"/>
            </a:ext>
          </a:extLst>
        </xdr:cNvPr>
        <xdr:cNvCxnSpPr>
          <a:stCxn id="10" idx="0"/>
        </xdr:cNvCxnSpPr>
      </xdr:nvCxnSpPr>
      <xdr:spPr>
        <a:xfrm flipV="1">
          <a:off x="6172200" y="6305551"/>
          <a:ext cx="9525" cy="9239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504825</xdr:colOff>
      <xdr:row>29</xdr:row>
      <xdr:rowOff>85725</xdr:rowOff>
    </xdr:from>
    <xdr:to>
      <xdr:col>7</xdr:col>
      <xdr:colOff>533400</xdr:colOff>
      <xdr:row>34</xdr:row>
      <xdr:rowOff>57150</xdr:rowOff>
    </xdr:to>
    <xdr:cxnSp macro="">
      <xdr:nvCxnSpPr>
        <xdr:cNvPr id="25" name="Straight Arrow Connector 24">
          <a:extLst>
            <a:ext uri="{FF2B5EF4-FFF2-40B4-BE49-F238E27FC236}">
              <a16:creationId xmlns:a16="http://schemas.microsoft.com/office/drawing/2014/main" id="{9522127D-AA1B-49EF-B2AB-079271167044}"/>
            </a:ext>
          </a:extLst>
        </xdr:cNvPr>
        <xdr:cNvCxnSpPr/>
      </xdr:nvCxnSpPr>
      <xdr:spPr>
        <a:xfrm flipV="1">
          <a:off x="6400800" y="6305550"/>
          <a:ext cx="28575" cy="923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66675</xdr:colOff>
      <xdr:row>29</xdr:row>
      <xdr:rowOff>95250</xdr:rowOff>
    </xdr:from>
    <xdr:to>
      <xdr:col>8</xdr:col>
      <xdr:colOff>171450</xdr:colOff>
      <xdr:row>34</xdr:row>
      <xdr:rowOff>47625</xdr:rowOff>
    </xdr:to>
    <xdr:cxnSp macro="">
      <xdr:nvCxnSpPr>
        <xdr:cNvPr id="27" name="Straight Arrow Connector 26">
          <a:extLst>
            <a:ext uri="{FF2B5EF4-FFF2-40B4-BE49-F238E27FC236}">
              <a16:creationId xmlns:a16="http://schemas.microsoft.com/office/drawing/2014/main" id="{96B07111-A4B2-423A-AAB6-C60ADD92C7B2}"/>
            </a:ext>
          </a:extLst>
        </xdr:cNvPr>
        <xdr:cNvCxnSpPr/>
      </xdr:nvCxnSpPr>
      <xdr:spPr>
        <a:xfrm flipV="1">
          <a:off x="6572250" y="6315075"/>
          <a:ext cx="104775"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209550</xdr:colOff>
      <xdr:row>29</xdr:row>
      <xdr:rowOff>95250</xdr:rowOff>
    </xdr:from>
    <xdr:to>
      <xdr:col>8</xdr:col>
      <xdr:colOff>485775</xdr:colOff>
      <xdr:row>34</xdr:row>
      <xdr:rowOff>47625</xdr:rowOff>
    </xdr:to>
    <xdr:cxnSp macro="">
      <xdr:nvCxnSpPr>
        <xdr:cNvPr id="29" name="Straight Arrow Connector 28">
          <a:extLst>
            <a:ext uri="{FF2B5EF4-FFF2-40B4-BE49-F238E27FC236}">
              <a16:creationId xmlns:a16="http://schemas.microsoft.com/office/drawing/2014/main" id="{8C8F48EA-B23E-44FA-A1A1-7FCE78FC7C7B}"/>
            </a:ext>
          </a:extLst>
        </xdr:cNvPr>
        <xdr:cNvCxnSpPr/>
      </xdr:nvCxnSpPr>
      <xdr:spPr>
        <a:xfrm flipV="1">
          <a:off x="6715125" y="6315075"/>
          <a:ext cx="276225"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409575</xdr:colOff>
      <xdr:row>29</xdr:row>
      <xdr:rowOff>85725</xdr:rowOff>
    </xdr:from>
    <xdr:to>
      <xdr:col>9</xdr:col>
      <xdr:colOff>228600</xdr:colOff>
      <xdr:row>34</xdr:row>
      <xdr:rowOff>38100</xdr:rowOff>
    </xdr:to>
    <xdr:cxnSp macro="">
      <xdr:nvCxnSpPr>
        <xdr:cNvPr id="31" name="Straight Arrow Connector 30">
          <a:extLst>
            <a:ext uri="{FF2B5EF4-FFF2-40B4-BE49-F238E27FC236}">
              <a16:creationId xmlns:a16="http://schemas.microsoft.com/office/drawing/2014/main" id="{1EDC5369-C113-45D8-9D9B-9051993D76C2}"/>
            </a:ext>
          </a:extLst>
        </xdr:cNvPr>
        <xdr:cNvCxnSpPr/>
      </xdr:nvCxnSpPr>
      <xdr:spPr>
        <a:xfrm flipV="1">
          <a:off x="6915150" y="6305550"/>
          <a:ext cx="428625"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581025</xdr:colOff>
      <xdr:row>29</xdr:row>
      <xdr:rowOff>85725</xdr:rowOff>
    </xdr:from>
    <xdr:to>
      <xdr:col>9</xdr:col>
      <xdr:colOff>590550</xdr:colOff>
      <xdr:row>34</xdr:row>
      <xdr:rowOff>66675</xdr:rowOff>
    </xdr:to>
    <xdr:cxnSp macro="">
      <xdr:nvCxnSpPr>
        <xdr:cNvPr id="33" name="Straight Arrow Connector 32">
          <a:extLst>
            <a:ext uri="{FF2B5EF4-FFF2-40B4-BE49-F238E27FC236}">
              <a16:creationId xmlns:a16="http://schemas.microsoft.com/office/drawing/2014/main" id="{2A35E6C1-B5AA-4216-BDC8-7E2CA8C5A421}"/>
            </a:ext>
          </a:extLst>
        </xdr:cNvPr>
        <xdr:cNvCxnSpPr/>
      </xdr:nvCxnSpPr>
      <xdr:spPr>
        <a:xfrm flipV="1">
          <a:off x="7086600" y="6305550"/>
          <a:ext cx="619125" cy="933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104775</xdr:colOff>
      <xdr:row>29</xdr:row>
      <xdr:rowOff>123825</xdr:rowOff>
    </xdr:from>
    <xdr:to>
      <xdr:col>10</xdr:col>
      <xdr:colOff>285750</xdr:colOff>
      <xdr:row>34</xdr:row>
      <xdr:rowOff>76200</xdr:rowOff>
    </xdr:to>
    <xdr:cxnSp macro="">
      <xdr:nvCxnSpPr>
        <xdr:cNvPr id="35" name="Straight Arrow Connector 34">
          <a:extLst>
            <a:ext uri="{FF2B5EF4-FFF2-40B4-BE49-F238E27FC236}">
              <a16:creationId xmlns:a16="http://schemas.microsoft.com/office/drawing/2014/main" id="{3C2C4A61-C052-410F-AB52-2BADDDAAE60B}"/>
            </a:ext>
          </a:extLst>
        </xdr:cNvPr>
        <xdr:cNvCxnSpPr/>
      </xdr:nvCxnSpPr>
      <xdr:spPr>
        <a:xfrm flipV="1">
          <a:off x="7219950" y="6343650"/>
          <a:ext cx="790575"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209550</xdr:colOff>
      <xdr:row>32</xdr:row>
      <xdr:rowOff>38100</xdr:rowOff>
    </xdr:from>
    <xdr:to>
      <xdr:col>18</xdr:col>
      <xdr:colOff>228600</xdr:colOff>
      <xdr:row>33</xdr:row>
      <xdr:rowOff>152400</xdr:rowOff>
    </xdr:to>
    <xdr:sp macro="" textlink="">
      <xdr:nvSpPr>
        <xdr:cNvPr id="42" name="TextBox 41">
          <a:extLst>
            <a:ext uri="{FF2B5EF4-FFF2-40B4-BE49-F238E27FC236}">
              <a16:creationId xmlns:a16="http://schemas.microsoft.com/office/drawing/2014/main" id="{D7AC2BE2-AC08-4FE8-80A8-CD520F94ADD3}"/>
            </a:ext>
          </a:extLst>
        </xdr:cNvPr>
        <xdr:cNvSpPr txBox="1"/>
      </xdr:nvSpPr>
      <xdr:spPr>
        <a:xfrm>
          <a:off x="9763125" y="6829425"/>
          <a:ext cx="35052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Register Balance as of (Last day of the month) enter here.</a:t>
          </a:r>
        </a:p>
      </xdr:txBody>
    </xdr:sp>
    <xdr:clientData/>
  </xdr:twoCellAnchor>
  <xdr:twoCellAnchor>
    <xdr:from>
      <xdr:col>12</xdr:col>
      <xdr:colOff>233892</xdr:colOff>
      <xdr:row>31</xdr:row>
      <xdr:rowOff>95250</xdr:rowOff>
    </xdr:from>
    <xdr:to>
      <xdr:col>13</xdr:col>
      <xdr:colOff>209550</xdr:colOff>
      <xdr:row>33</xdr:row>
      <xdr:rowOff>0</xdr:rowOff>
    </xdr:to>
    <xdr:cxnSp macro="">
      <xdr:nvCxnSpPr>
        <xdr:cNvPr id="46" name="Straight Arrow Connector 45">
          <a:extLst>
            <a:ext uri="{FF2B5EF4-FFF2-40B4-BE49-F238E27FC236}">
              <a16:creationId xmlns:a16="http://schemas.microsoft.com/office/drawing/2014/main" id="{0F453793-2668-4D1E-812F-84CA1328171F}"/>
            </a:ext>
          </a:extLst>
        </xdr:cNvPr>
        <xdr:cNvCxnSpPr>
          <a:stCxn id="42" idx="1"/>
        </xdr:cNvCxnSpPr>
      </xdr:nvCxnSpPr>
      <xdr:spPr>
        <a:xfrm flipH="1" flipV="1">
          <a:off x="9420225" y="6699250"/>
          <a:ext cx="589492" cy="285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6</xdr:row>
      <xdr:rowOff>171450</xdr:rowOff>
    </xdr:from>
    <xdr:to>
      <xdr:col>14</xdr:col>
      <xdr:colOff>714375</xdr:colOff>
      <xdr:row>31</xdr:row>
      <xdr:rowOff>104776</xdr:rowOff>
    </xdr:to>
    <xdr:cxnSp macro="">
      <xdr:nvCxnSpPr>
        <xdr:cNvPr id="48" name="Straight Arrow Connector 47">
          <a:extLst>
            <a:ext uri="{FF2B5EF4-FFF2-40B4-BE49-F238E27FC236}">
              <a16:creationId xmlns:a16="http://schemas.microsoft.com/office/drawing/2014/main" id="{8E820F61-3788-4906-A4AF-6BE16A89074B}"/>
            </a:ext>
          </a:extLst>
        </xdr:cNvPr>
        <xdr:cNvCxnSpPr/>
      </xdr:nvCxnSpPr>
      <xdr:spPr>
        <a:xfrm flipV="1">
          <a:off x="8353425" y="1409700"/>
          <a:ext cx="2524125" cy="52959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384175</xdr:colOff>
      <xdr:row>8</xdr:row>
      <xdr:rowOff>244475</xdr:rowOff>
    </xdr:from>
    <xdr:to>
      <xdr:col>11</xdr:col>
      <xdr:colOff>412750</xdr:colOff>
      <xdr:row>31</xdr:row>
      <xdr:rowOff>6350</xdr:rowOff>
    </xdr:to>
    <xdr:cxnSp macro="">
      <xdr:nvCxnSpPr>
        <xdr:cNvPr id="52" name="Straight Arrow Connector 51">
          <a:extLst>
            <a:ext uri="{FF2B5EF4-FFF2-40B4-BE49-F238E27FC236}">
              <a16:creationId xmlns:a16="http://schemas.microsoft.com/office/drawing/2014/main" id="{4DDDCE3D-0875-469D-B93B-E0C85A0086A1}"/>
            </a:ext>
          </a:extLst>
        </xdr:cNvPr>
        <xdr:cNvCxnSpPr/>
      </xdr:nvCxnSpPr>
      <xdr:spPr>
        <a:xfrm flipH="1" flipV="1">
          <a:off x="7729008" y="1863725"/>
          <a:ext cx="1256242" cy="4746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328084</xdr:colOff>
      <xdr:row>29</xdr:row>
      <xdr:rowOff>57150</xdr:rowOff>
    </xdr:from>
    <xdr:to>
      <xdr:col>19</xdr:col>
      <xdr:colOff>457200</xdr:colOff>
      <xdr:row>31</xdr:row>
      <xdr:rowOff>116417</xdr:rowOff>
    </xdr:to>
    <xdr:cxnSp macro="">
      <xdr:nvCxnSpPr>
        <xdr:cNvPr id="55" name="Straight Arrow Connector 54">
          <a:extLst>
            <a:ext uri="{FF2B5EF4-FFF2-40B4-BE49-F238E27FC236}">
              <a16:creationId xmlns:a16="http://schemas.microsoft.com/office/drawing/2014/main" id="{9EC02D1A-D10F-45E3-82E7-63240F4153BF}"/>
            </a:ext>
          </a:extLst>
        </xdr:cNvPr>
        <xdr:cNvCxnSpPr/>
      </xdr:nvCxnSpPr>
      <xdr:spPr>
        <a:xfrm flipH="1">
          <a:off x="9514417" y="6280150"/>
          <a:ext cx="5431366" cy="4402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22F9-805B-4F49-8E45-8A962FCC45CA}">
  <sheetPr>
    <pageSetUpPr fitToPage="1"/>
  </sheetPr>
  <dimension ref="A1:Q122"/>
  <sheetViews>
    <sheetView tabSelected="1" topLeftCell="A13" zoomScale="80" zoomScaleNormal="80" workbookViewId="0">
      <pane ySplit="1215" topLeftCell="A38" activePane="bottomLeft"/>
      <selection activeCell="A13" sqref="A13"/>
      <selection pane="bottomLeft" activeCell="U74" sqref="U74"/>
    </sheetView>
  </sheetViews>
  <sheetFormatPr defaultRowHeight="15" x14ac:dyDescent="0.25"/>
  <cols>
    <col min="1" max="1" width="42" bestFit="1" customWidth="1"/>
    <col min="2" max="2" width="13.140625" style="1" customWidth="1"/>
    <col min="3" max="14" width="13.140625" style="1" bestFit="1" customWidth="1"/>
    <col min="15" max="15" width="14.42578125" style="1" bestFit="1" customWidth="1"/>
    <col min="16" max="16" width="15.140625" style="1" bestFit="1" customWidth="1"/>
    <col min="17" max="17" width="10.5703125" style="2" bestFit="1" customWidth="1"/>
  </cols>
  <sheetData>
    <row r="1" spans="1:17" ht="15.75" thickBot="1" x14ac:dyDescent="0.3"/>
    <row r="2" spans="1:17" ht="45" x14ac:dyDescent="0.25">
      <c r="A2" s="3"/>
      <c r="B2" s="4" t="s">
        <v>0</v>
      </c>
      <c r="C2" s="5">
        <v>44835</v>
      </c>
      <c r="D2" s="6">
        <v>44866</v>
      </c>
      <c r="E2" s="6">
        <v>44896</v>
      </c>
      <c r="F2" s="6">
        <v>44927</v>
      </c>
      <c r="G2" s="6">
        <v>44958</v>
      </c>
      <c r="H2" s="6">
        <v>44986</v>
      </c>
      <c r="I2" s="6">
        <v>45017</v>
      </c>
      <c r="J2" s="6">
        <v>45047</v>
      </c>
      <c r="K2" s="6">
        <v>45078</v>
      </c>
      <c r="L2" s="6">
        <v>45108</v>
      </c>
      <c r="M2" s="6">
        <v>45139</v>
      </c>
      <c r="N2" s="6">
        <v>45170</v>
      </c>
      <c r="O2" s="7" t="s">
        <v>1</v>
      </c>
      <c r="P2" s="8" t="s">
        <v>2</v>
      </c>
      <c r="Q2" s="9"/>
    </row>
    <row r="3" spans="1:17" x14ac:dyDescent="0.25">
      <c r="A3" s="3" t="s">
        <v>3</v>
      </c>
      <c r="B3" s="123">
        <v>1294178.3999999999</v>
      </c>
      <c r="C3" s="11">
        <f>SUM('Oct 2022'!F6)</f>
        <v>0</v>
      </c>
      <c r="D3" s="12">
        <f>SUM('Nov2022'!F6)</f>
        <v>417805.78</v>
      </c>
      <c r="E3" s="12">
        <f>SUM('Dec 2022'!F6)</f>
        <v>449763.26</v>
      </c>
      <c r="F3" s="12">
        <f>SUM('Jan 2023'!F6)</f>
        <v>109203.29</v>
      </c>
      <c r="G3" s="12">
        <f>SUM('Feb 2023'!F6)</f>
        <v>89979.82</v>
      </c>
      <c r="H3" s="12">
        <f>SUM('March 2023'!F6)</f>
        <v>38194.82</v>
      </c>
      <c r="I3" s="12">
        <f>SUM('April 2023'!F6)</f>
        <v>60792.1</v>
      </c>
      <c r="J3" s="12">
        <f>SUM('May 2023'!F6)</f>
        <v>37141.64</v>
      </c>
      <c r="K3" s="12">
        <f>'June 2023'!F6</f>
        <v>42051.6</v>
      </c>
      <c r="L3" s="12">
        <f>SUM('July 2023'!F6)</f>
        <v>3082.09</v>
      </c>
      <c r="M3" s="12">
        <f>SUM('Aug 2023'!F6)</f>
        <v>0</v>
      </c>
      <c r="N3" s="12">
        <f>SUM('Sept 2023'!F6)</f>
        <v>0</v>
      </c>
      <c r="O3" s="12">
        <f>SUM(C3:N3)</f>
        <v>1248014.4000000004</v>
      </c>
      <c r="P3" s="12">
        <f>B3-O3</f>
        <v>46163.999999999534</v>
      </c>
      <c r="Q3" s="9">
        <f>O3/B3</f>
        <v>0.96432949274999524</v>
      </c>
    </row>
    <row r="4" spans="1:17" x14ac:dyDescent="0.25">
      <c r="A4" s="3" t="s">
        <v>4</v>
      </c>
      <c r="B4" s="123">
        <v>3000</v>
      </c>
      <c r="C4" s="11">
        <f>SUM('Oct 2022'!F17)</f>
        <v>46.46</v>
      </c>
      <c r="D4" s="12">
        <f>SUM('Nov2022'!F17)</f>
        <v>56.34</v>
      </c>
      <c r="E4" s="12">
        <f>SUM('Dec 2022'!F17)</f>
        <v>67.53</v>
      </c>
      <c r="F4" s="12">
        <f>SUM('Jan 2023'!F17)</f>
        <v>76.97</v>
      </c>
      <c r="G4" s="12">
        <f>SUM('Feb 2023'!F17)</f>
        <v>81.3</v>
      </c>
      <c r="H4" s="12">
        <f>SUM('March 2023'!F17)</f>
        <v>78.040000000000006</v>
      </c>
      <c r="I4" s="12">
        <f>SUM('April 2023'!F17)</f>
        <v>87.05</v>
      </c>
      <c r="J4" s="12">
        <f>SUM('May 2023'!F17)</f>
        <v>88.58</v>
      </c>
      <c r="K4" s="12">
        <f>SUM('June 2023'!G7)</f>
        <v>0</v>
      </c>
      <c r="L4" s="12">
        <f>SUM('July 2023'!F17)</f>
        <v>98.13</v>
      </c>
      <c r="M4" s="12">
        <f>SUM('Aug 2023'!F17)</f>
        <v>0</v>
      </c>
      <c r="N4" s="12">
        <f>SUM('Sept 2023'!F17)</f>
        <v>0</v>
      </c>
      <c r="O4" s="12">
        <f t="shared" ref="O4:O14" si="0">SUM(C4:N4)</f>
        <v>680.40000000000009</v>
      </c>
      <c r="P4" s="12">
        <f t="shared" ref="P4:P14" si="1">B4-O4</f>
        <v>2319.6</v>
      </c>
      <c r="Q4" s="9">
        <f t="shared" ref="Q4:Q21" si="2">O4/B4</f>
        <v>0.22680000000000003</v>
      </c>
    </row>
    <row r="5" spans="1:17" x14ac:dyDescent="0.25">
      <c r="A5" s="3" t="s">
        <v>5</v>
      </c>
      <c r="B5" s="123">
        <v>500</v>
      </c>
      <c r="C5" s="11">
        <f>SUM('Oct 2022'!F20)</f>
        <v>43.77</v>
      </c>
      <c r="D5" s="12">
        <f>SUM('Nov2022'!F20)</f>
        <v>0</v>
      </c>
      <c r="E5" s="12">
        <f>SUM('Dec 2022'!F20)</f>
        <v>0</v>
      </c>
      <c r="F5" s="12">
        <f>SUM('Jan 2023'!F20)</f>
        <v>0</v>
      </c>
      <c r="G5" s="12">
        <f>SUM('Feb 2023'!F20)</f>
        <v>2456.39</v>
      </c>
      <c r="H5" s="12">
        <f>SUM('March 2023'!F20)</f>
        <v>0</v>
      </c>
      <c r="I5" s="12">
        <f>SUM('April 2023'!F20)</f>
        <v>0</v>
      </c>
      <c r="J5" s="12">
        <f>SUM('May 2023'!F20)</f>
        <v>0</v>
      </c>
      <c r="K5" s="12">
        <v>2577.83</v>
      </c>
      <c r="L5" s="12">
        <f>SUM('July 2023'!F20)</f>
        <v>611.69000000000005</v>
      </c>
      <c r="M5" s="12">
        <f>SUM('Aug 2023'!F20)</f>
        <v>0</v>
      </c>
      <c r="N5" s="12">
        <f>SUM('Sept 2023'!F20)</f>
        <v>0</v>
      </c>
      <c r="O5" s="12">
        <f t="shared" si="0"/>
        <v>5689.68</v>
      </c>
      <c r="P5" s="12">
        <f t="shared" si="1"/>
        <v>-5189.68</v>
      </c>
      <c r="Q5" s="9">
        <f t="shared" si="2"/>
        <v>11.37936</v>
      </c>
    </row>
    <row r="6" spans="1:17" x14ac:dyDescent="0.25">
      <c r="A6" s="13" t="s">
        <v>6</v>
      </c>
      <c r="B6" s="123">
        <v>1500</v>
      </c>
      <c r="C6" s="11">
        <f>SUM('Oct 2022'!F9+'Oct 2022'!F18)</f>
        <v>0</v>
      </c>
      <c r="D6" s="12">
        <f>SUM('Nov2022'!F9+'Nov2022'!F18)</f>
        <v>0</v>
      </c>
      <c r="E6" s="12">
        <f>SUM('Dec 2022'!F9+'Dec 2022'!F18)</f>
        <v>0</v>
      </c>
      <c r="F6" s="12">
        <f>SUM('Jan 2023'!F9+'Jan 2023'!F18)</f>
        <v>0</v>
      </c>
      <c r="G6" s="12">
        <f>SUM('Feb 2023'!F9+'Feb 2023'!F18)</f>
        <v>0</v>
      </c>
      <c r="H6" s="12">
        <f>SUM('March 2023'!F9+'March 2023'!F18)</f>
        <v>0</v>
      </c>
      <c r="I6" s="12">
        <f>SUM('April 2023'!F9+'April 2023'!F18)</f>
        <v>0</v>
      </c>
      <c r="J6" s="12">
        <f>SUM('May 2023'!F9+'May 2023'!F18)</f>
        <v>967.81</v>
      </c>
      <c r="K6" s="12">
        <f>SUM('June 2023'!G9)</f>
        <v>0</v>
      </c>
      <c r="L6" s="12">
        <f>SUM('July 2023'!F9+'July 2023'!F18)</f>
        <v>0</v>
      </c>
      <c r="M6" s="12">
        <f>SUM('Aug 2023'!F9+'Aug 2023'!F18)</f>
        <v>0</v>
      </c>
      <c r="N6" s="12">
        <f>SUM('Sept 2023'!F9+'Sept 2023'!F18)</f>
        <v>0</v>
      </c>
      <c r="O6" s="12">
        <f t="shared" si="0"/>
        <v>967.81</v>
      </c>
      <c r="P6" s="12">
        <f t="shared" si="1"/>
        <v>532.19000000000005</v>
      </c>
      <c r="Q6" s="9">
        <f t="shared" si="2"/>
        <v>0.6452066666666666</v>
      </c>
    </row>
    <row r="7" spans="1:17" ht="30" x14ac:dyDescent="0.25">
      <c r="A7" s="13" t="s">
        <v>7</v>
      </c>
      <c r="B7" s="123">
        <v>42000</v>
      </c>
      <c r="C7" s="11">
        <f>SUM('Oct 2022'!F7+'Oct 2022'!F8+'Oct 2022'!F10+'Oct 2022'!F11+'Oct 2022'!F12+'Oct 2022'!F16+'Oct 2022'!F19)</f>
        <v>305.10000000000002</v>
      </c>
      <c r="D7" s="12">
        <f>SUM('Nov2022'!F7+'Nov2022'!F8+'Nov2022'!F10+'Nov2022'!F11+'Nov2022'!F12+'Nov2022'!F16+'Nov2022'!F19)</f>
        <v>538.15</v>
      </c>
      <c r="E7" s="12">
        <f>SUM('Dec 2022'!F7+'Dec 2022'!F8+'Dec 2022'!F10+'Dec 2022'!F11+'Dec 2022'!F12+'Dec 2022'!F16+'Dec 2022'!F19)</f>
        <v>22699.7</v>
      </c>
      <c r="F7" s="12">
        <f>SUM('Jan 2023'!F7+'Jan 2023'!F8+'Jan 2023'!F10+'Jan 2023'!F11+'Jan 2023'!F12+'Jan 2023'!F16+'Jan 2023'!F19)</f>
        <v>887.09</v>
      </c>
      <c r="G7" s="12">
        <f>SUM('Feb 2023'!F7+'Feb 2023'!F8+'Feb 2023'!F10+'Feb 2023'!F11+'Feb 2023'!F12+'Feb 2023'!F16+'Feb 2023'!F19)</f>
        <v>1549.17</v>
      </c>
      <c r="H7" s="12">
        <f>SUM('March 2023'!F7+'March 2023'!F8+'March 2023'!F10+'March 2023'!F11+'March 2023'!F12+'March 2023'!F16+'March 2023'!F19)</f>
        <v>1275.3800000000001</v>
      </c>
      <c r="I7" s="12">
        <f>SUM('April 2023'!F7+'April 2023'!F8+'April 2023'!F10+'April 2023'!F11+'April 2023'!F12+'April 2023'!F16+'April 2023'!F19)</f>
        <v>38621.550000000003</v>
      </c>
      <c r="J7" s="12">
        <f>SUM('May 2023'!F7+'May 2023'!F8+'May 2023'!F10+'May 2023'!F11+'May 2023'!F12+'May 2023'!F16+'May 2023'!F19)</f>
        <v>1351.96</v>
      </c>
      <c r="K7" s="12">
        <v>147356.39000000001</v>
      </c>
      <c r="L7" s="12">
        <f>SUM('July 2023'!F7+'July 2023'!F8+'July 2023'!F10+'July 2023'!F11+'July 2023'!F12+'July 2023'!F16+'July 2023'!F19)</f>
        <v>1903.36</v>
      </c>
      <c r="M7" s="12">
        <f>SUM('Aug 2023'!F7+'Aug 2023'!F8+'Aug 2023'!F10+'Aug 2023'!F11+'Aug 2023'!F12+'Aug 2023'!F16+'Aug 2023'!F19)</f>
        <v>0</v>
      </c>
      <c r="N7" s="12">
        <f>SUM('Sept 2023'!F7+'Sept 2023'!F8+'Sept 2023'!F10+'Sept 2023'!F11+'Sept 2023'!F12+'Sept 2023'!F16+'Sept 2023'!F19)</f>
        <v>0</v>
      </c>
      <c r="O7" s="12">
        <f t="shared" si="0"/>
        <v>216487.85</v>
      </c>
      <c r="P7" s="12">
        <f t="shared" si="1"/>
        <v>-174487.85</v>
      </c>
      <c r="Q7" s="9">
        <f t="shared" si="2"/>
        <v>5.1544726190476196</v>
      </c>
    </row>
    <row r="8" spans="1:17" x14ac:dyDescent="0.25">
      <c r="A8" s="3" t="s">
        <v>8</v>
      </c>
      <c r="B8" s="123">
        <v>7000</v>
      </c>
      <c r="C8" s="11">
        <f>SUM('Oct 2022'!F13)</f>
        <v>250</v>
      </c>
      <c r="D8" s="12">
        <f>SUM('Nov2022'!F13)</f>
        <v>400</v>
      </c>
      <c r="E8" s="12">
        <f>SUM('Dec 2022'!F13)</f>
        <v>300</v>
      </c>
      <c r="F8" s="12">
        <f>SUM('Jan 2023'!F13)</f>
        <v>705</v>
      </c>
      <c r="G8" s="12">
        <f>SUM('Feb 2023'!F13)</f>
        <v>700</v>
      </c>
      <c r="H8" s="12">
        <f>SUM('March 2023'!F13)</f>
        <v>850</v>
      </c>
      <c r="I8" s="12">
        <f>SUM('April 2023'!F13)</f>
        <v>0</v>
      </c>
      <c r="J8" s="12">
        <f>SUM('May 2023'!F13)</f>
        <v>850</v>
      </c>
      <c r="K8" s="12">
        <v>400</v>
      </c>
      <c r="L8" s="12">
        <f>SUM('July 2023'!F13)</f>
        <v>0</v>
      </c>
      <c r="M8" s="12">
        <f>SUM('Aug 2023'!F13)</f>
        <v>0</v>
      </c>
      <c r="N8" s="12">
        <f>SUM('Sept 2023'!F13)</f>
        <v>0</v>
      </c>
      <c r="O8" s="12">
        <f t="shared" si="0"/>
        <v>4455</v>
      </c>
      <c r="P8" s="12">
        <f t="shared" si="1"/>
        <v>2545</v>
      </c>
      <c r="Q8" s="9">
        <f t="shared" si="2"/>
        <v>0.63642857142857145</v>
      </c>
    </row>
    <row r="9" spans="1:17" x14ac:dyDescent="0.25">
      <c r="A9" s="3" t="s">
        <v>9</v>
      </c>
      <c r="B9" s="123">
        <v>4400</v>
      </c>
      <c r="C9" s="11">
        <f>SUM('Oct 2022'!F15)</f>
        <v>270</v>
      </c>
      <c r="D9" s="12">
        <f>SUM('Nov2022'!F15)</f>
        <v>260.05</v>
      </c>
      <c r="E9" s="12">
        <f>SUM('Dec 2022'!F15)</f>
        <v>145</v>
      </c>
      <c r="F9" s="12">
        <f>SUM('Jan 2023'!F15)</f>
        <v>515</v>
      </c>
      <c r="G9" s="12">
        <f>SUM('Feb 2023'!F15)</f>
        <v>540</v>
      </c>
      <c r="H9" s="12">
        <f>SUM('March 2023'!F15)</f>
        <v>223.67</v>
      </c>
      <c r="I9" s="12">
        <f>SUM('April 2023'!F15)</f>
        <v>0</v>
      </c>
      <c r="J9" s="12">
        <f>SUM('May 2023'!F15)</f>
        <v>115</v>
      </c>
      <c r="K9" s="12">
        <v>152</v>
      </c>
      <c r="L9" s="12">
        <f>SUM('July 2023'!F15)</f>
        <v>0</v>
      </c>
      <c r="M9" s="12">
        <f>SUM('Aug 2023'!F15)</f>
        <v>0</v>
      </c>
      <c r="N9" s="12">
        <f>SUM('Sept 2023'!F15)</f>
        <v>0</v>
      </c>
      <c r="O9" s="12">
        <f t="shared" si="0"/>
        <v>2220.7200000000003</v>
      </c>
      <c r="P9" s="12">
        <f t="shared" si="1"/>
        <v>2179.2799999999997</v>
      </c>
      <c r="Q9" s="9">
        <f t="shared" si="2"/>
        <v>0.504709090909091</v>
      </c>
    </row>
    <row r="10" spans="1:17" x14ac:dyDescent="0.25">
      <c r="A10" s="3" t="s">
        <v>10</v>
      </c>
      <c r="B10" s="123"/>
      <c r="C10" s="11">
        <f>SUM('Oct 2022'!F14)</f>
        <v>-10</v>
      </c>
      <c r="D10" s="12">
        <f>SUM('Nov2022'!F14)</f>
        <v>-20</v>
      </c>
      <c r="E10" s="12">
        <f>SUM('Dec 2022'!F14)</f>
        <v>0</v>
      </c>
      <c r="F10" s="12">
        <f>SUM('Jan 2023'!F14)</f>
        <v>-20</v>
      </c>
      <c r="G10" s="12">
        <f>SUM('Feb 2023'!F14)</f>
        <v>-10</v>
      </c>
      <c r="H10" s="12">
        <f>SUM('March 2023'!F14)</f>
        <v>-10</v>
      </c>
      <c r="I10" s="12">
        <f>SUM('April 2023'!F14)</f>
        <v>0</v>
      </c>
      <c r="J10" s="12">
        <f>SUM('May 2023'!F14)</f>
        <v>0</v>
      </c>
      <c r="K10" s="12">
        <v>-17</v>
      </c>
      <c r="L10" s="12">
        <f>SUM('July 2023'!F14)</f>
        <v>0</v>
      </c>
      <c r="M10" s="12">
        <f>SUM('Aug 2023'!F14)</f>
        <v>0</v>
      </c>
      <c r="N10" s="12">
        <f>SUM('Sept 2023'!F14)</f>
        <v>0</v>
      </c>
      <c r="O10" s="12">
        <f t="shared" si="0"/>
        <v>-87</v>
      </c>
      <c r="P10" s="12">
        <f t="shared" si="1"/>
        <v>87</v>
      </c>
      <c r="Q10" s="9"/>
    </row>
    <row r="11" spans="1:17" x14ac:dyDescent="0.25">
      <c r="A11" s="3" t="s">
        <v>11</v>
      </c>
      <c r="B11" s="123">
        <v>510000</v>
      </c>
      <c r="C11" s="11"/>
      <c r="D11" s="12"/>
      <c r="E11" s="12"/>
      <c r="F11" s="12"/>
      <c r="G11" s="12"/>
      <c r="H11" s="12"/>
      <c r="I11" s="12"/>
      <c r="J11" s="12"/>
      <c r="K11" s="12"/>
      <c r="L11" s="12"/>
      <c r="M11" s="12"/>
      <c r="N11" s="12"/>
      <c r="O11" s="12"/>
      <c r="P11" s="12"/>
      <c r="Q11" s="9"/>
    </row>
    <row r="12" spans="1:17" ht="45" x14ac:dyDescent="0.25">
      <c r="A12" s="13" t="s">
        <v>12</v>
      </c>
      <c r="B12" s="123">
        <v>-35000</v>
      </c>
      <c r="C12" s="11">
        <f>SUM('Oct 2022'!F4)</f>
        <v>0</v>
      </c>
      <c r="D12" s="12">
        <f>SUM('Nov2022'!F4)</f>
        <v>-6267.08</v>
      </c>
      <c r="E12" s="12">
        <f>SUM('Dec 2022'!F4)</f>
        <v>-6746.45</v>
      </c>
      <c r="F12" s="12">
        <f>SUM('Jan 2023'!F4)</f>
        <v>-1638.05</v>
      </c>
      <c r="G12" s="12">
        <f>SUM('Feb 2023'!F4)</f>
        <v>-1349.7</v>
      </c>
      <c r="H12" s="12">
        <f>SUM('March 2023'!F4)</f>
        <v>-572.91999999999996</v>
      </c>
      <c r="I12" s="12">
        <f>SUM('April 2023'!F4)</f>
        <v>-896.32</v>
      </c>
      <c r="J12" s="12">
        <f>SUM('May 2023'!F4)</f>
        <v>-557.12</v>
      </c>
      <c r="K12" s="12">
        <f>'June 2023'!F4</f>
        <v>-630.77</v>
      </c>
      <c r="L12" s="12">
        <f>SUM('July 2023'!F4)</f>
        <v>-46.23</v>
      </c>
      <c r="M12" s="12">
        <f>SUM('Aug 2023'!F4)</f>
        <v>0</v>
      </c>
      <c r="N12" s="12">
        <f>SUM('Sept 2023'!F4)</f>
        <v>0</v>
      </c>
      <c r="O12" s="12">
        <f t="shared" si="0"/>
        <v>-18704.639999999996</v>
      </c>
      <c r="P12" s="12">
        <f t="shared" si="1"/>
        <v>-16295.360000000004</v>
      </c>
      <c r="Q12" s="9">
        <f t="shared" si="2"/>
        <v>0.53441828571428562</v>
      </c>
    </row>
    <row r="13" spans="1:17" ht="15.75" thickBot="1" x14ac:dyDescent="0.3">
      <c r="A13" s="14" t="s">
        <v>13</v>
      </c>
      <c r="B13" s="123"/>
      <c r="C13" s="98"/>
      <c r="D13" s="20"/>
      <c r="E13" s="20"/>
      <c r="F13" s="20"/>
      <c r="G13" s="20"/>
      <c r="H13" s="20"/>
      <c r="I13" s="20"/>
      <c r="J13" s="20"/>
      <c r="K13" s="20"/>
      <c r="L13" s="20"/>
      <c r="M13" s="20"/>
      <c r="N13" s="20"/>
      <c r="O13" s="20">
        <f t="shared" si="0"/>
        <v>0</v>
      </c>
      <c r="P13" s="20">
        <f t="shared" si="1"/>
        <v>0</v>
      </c>
      <c r="Q13" s="9"/>
    </row>
    <row r="14" spans="1:17" ht="15.75" thickTop="1" x14ac:dyDescent="0.25">
      <c r="A14" s="15" t="s">
        <v>14</v>
      </c>
      <c r="B14" s="16">
        <f>SUM(B3:B13)</f>
        <v>1827578.4</v>
      </c>
      <c r="C14" s="80">
        <f>SUM(C3:C13)</f>
        <v>905.33</v>
      </c>
      <c r="D14" s="80">
        <f t="shared" ref="D14:N14" si="3">SUM(D3:D13)</f>
        <v>412773.24000000005</v>
      </c>
      <c r="E14" s="80">
        <f t="shared" si="3"/>
        <v>466229.04000000004</v>
      </c>
      <c r="F14" s="80">
        <f t="shared" si="3"/>
        <v>109729.29999999999</v>
      </c>
      <c r="G14" s="80">
        <f t="shared" si="3"/>
        <v>93946.98000000001</v>
      </c>
      <c r="H14" s="80">
        <f t="shared" si="3"/>
        <v>40038.99</v>
      </c>
      <c r="I14" s="80">
        <f t="shared" si="3"/>
        <v>98604.38</v>
      </c>
      <c r="J14" s="80">
        <f t="shared" si="3"/>
        <v>39957.869999999995</v>
      </c>
      <c r="K14" s="80">
        <f t="shared" si="3"/>
        <v>191890.05000000002</v>
      </c>
      <c r="L14" s="80">
        <f t="shared" si="3"/>
        <v>5649.0400000000009</v>
      </c>
      <c r="M14" s="80">
        <f t="shared" si="3"/>
        <v>0</v>
      </c>
      <c r="N14" s="80">
        <f t="shared" si="3"/>
        <v>0</v>
      </c>
      <c r="O14" s="24">
        <f t="shared" si="0"/>
        <v>1459724.2200000004</v>
      </c>
      <c r="P14" s="24">
        <f t="shared" si="1"/>
        <v>367854.17999999947</v>
      </c>
      <c r="Q14" s="9">
        <f t="shared" si="2"/>
        <v>0.79872043793032377</v>
      </c>
    </row>
    <row r="15" spans="1:17" x14ac:dyDescent="0.25">
      <c r="A15" s="3"/>
      <c r="B15" s="10"/>
      <c r="C15" s="11"/>
      <c r="D15" s="12"/>
      <c r="E15" s="12"/>
      <c r="F15" s="12"/>
      <c r="G15" s="12"/>
      <c r="H15" s="12"/>
      <c r="I15" s="12"/>
      <c r="J15" s="12"/>
      <c r="K15" s="12"/>
      <c r="L15" s="12"/>
      <c r="M15" s="12"/>
      <c r="N15" s="12"/>
      <c r="O15" s="12"/>
      <c r="P15" s="12"/>
      <c r="Q15" s="9"/>
    </row>
    <row r="16" spans="1:17" x14ac:dyDescent="0.25">
      <c r="A16" s="15" t="s">
        <v>15</v>
      </c>
      <c r="B16" s="10"/>
      <c r="C16" s="11"/>
      <c r="D16" s="12"/>
      <c r="E16" s="12"/>
      <c r="F16" s="12"/>
      <c r="G16" s="12"/>
      <c r="H16" s="12"/>
      <c r="I16" s="12"/>
      <c r="J16" s="12"/>
      <c r="K16" s="12"/>
      <c r="L16" s="12"/>
      <c r="M16" s="12"/>
      <c r="N16" s="12"/>
      <c r="O16" s="12"/>
      <c r="P16" s="12"/>
      <c r="Q16" s="9"/>
    </row>
    <row r="17" spans="1:17" x14ac:dyDescent="0.25">
      <c r="A17" s="3" t="s">
        <v>16</v>
      </c>
      <c r="B17" s="123">
        <v>165595.45000000001</v>
      </c>
      <c r="C17" s="125">
        <v>15845.86</v>
      </c>
      <c r="D17" s="126">
        <v>10599.34</v>
      </c>
      <c r="E17" s="126">
        <v>13949.32</v>
      </c>
      <c r="F17" s="126">
        <v>8210.4699999999993</v>
      </c>
      <c r="G17" s="126">
        <v>7344.16</v>
      </c>
      <c r="H17" s="126">
        <v>12628.7</v>
      </c>
      <c r="I17" s="126">
        <v>15424.46</v>
      </c>
      <c r="J17" s="126">
        <v>12670.66</v>
      </c>
      <c r="K17" s="126">
        <v>15218.92</v>
      </c>
      <c r="L17" s="126">
        <v>10964.32</v>
      </c>
      <c r="M17" s="126"/>
      <c r="N17" s="126"/>
      <c r="O17" s="12">
        <f t="shared" ref="O17:O21" si="4">SUM(C17:N17)</f>
        <v>122856.20999999999</v>
      </c>
      <c r="P17" s="12">
        <f t="shared" ref="P17:P21" si="5">B17-O17</f>
        <v>42739.24000000002</v>
      </c>
      <c r="Q17" s="9">
        <f t="shared" si="2"/>
        <v>0.74190571057356935</v>
      </c>
    </row>
    <row r="18" spans="1:17" x14ac:dyDescent="0.25">
      <c r="A18" s="3" t="s">
        <v>17</v>
      </c>
      <c r="B18" s="123">
        <f>170933.7+45320</f>
        <v>216253.7</v>
      </c>
      <c r="C18" s="125">
        <v>19710.59</v>
      </c>
      <c r="D18" s="126">
        <v>20693.02</v>
      </c>
      <c r="E18" s="126">
        <v>20579.45</v>
      </c>
      <c r="F18" s="126">
        <v>21725.74</v>
      </c>
      <c r="G18" s="126">
        <v>16706.89</v>
      </c>
      <c r="H18" s="126">
        <v>19467.66</v>
      </c>
      <c r="I18" s="126">
        <v>23822.92</v>
      </c>
      <c r="J18" s="126">
        <v>17461.2</v>
      </c>
      <c r="K18" s="126">
        <v>17666.73</v>
      </c>
      <c r="L18" s="126">
        <v>15022.26</v>
      </c>
      <c r="M18" s="126"/>
      <c r="N18" s="126"/>
      <c r="O18" s="12">
        <f t="shared" si="4"/>
        <v>192856.46000000005</v>
      </c>
      <c r="P18" s="12">
        <f t="shared" si="5"/>
        <v>23397.239999999962</v>
      </c>
      <c r="Q18" s="9">
        <f t="shared" si="2"/>
        <v>0.89180652169188335</v>
      </c>
    </row>
    <row r="19" spans="1:17" x14ac:dyDescent="0.25">
      <c r="A19" s="3" t="s">
        <v>18</v>
      </c>
      <c r="B19" s="123">
        <v>0</v>
      </c>
      <c r="C19" s="125">
        <v>0</v>
      </c>
      <c r="D19" s="126">
        <v>0</v>
      </c>
      <c r="E19" s="126">
        <v>0</v>
      </c>
      <c r="F19" s="126"/>
      <c r="G19" s="126"/>
      <c r="H19" s="126"/>
      <c r="I19" s="126"/>
      <c r="J19" s="126"/>
      <c r="K19" s="126"/>
      <c r="L19" s="126"/>
      <c r="M19" s="126"/>
      <c r="N19" s="126"/>
      <c r="O19" s="12">
        <f t="shared" si="4"/>
        <v>0</v>
      </c>
      <c r="P19" s="12">
        <f t="shared" si="5"/>
        <v>0</v>
      </c>
      <c r="Q19" s="9" t="e">
        <f t="shared" si="2"/>
        <v>#DIV/0!</v>
      </c>
    </row>
    <row r="20" spans="1:17" ht="15.75" thickBot="1" x14ac:dyDescent="0.3">
      <c r="A20" s="17" t="s">
        <v>19</v>
      </c>
      <c r="B20" s="124">
        <v>0</v>
      </c>
      <c r="C20" s="19">
        <f>SUM('Oct 2022'!F41+'Oct 2022'!F40)</f>
        <v>0</v>
      </c>
      <c r="D20" s="20">
        <f>SUM('Nov2022'!F39+'Nov2022'!F40)</f>
        <v>0</v>
      </c>
      <c r="E20" s="20">
        <f>SUM('Dec 2022'!F39+'Dec 2022'!F40)</f>
        <v>0</v>
      </c>
      <c r="F20" s="20">
        <f>SUM('Jan 2023'!F39+'Jan 2023'!F40)</f>
        <v>0</v>
      </c>
      <c r="G20" s="20">
        <f>SUM('Feb 2023'!F39+'Feb 2023'!F40)</f>
        <v>0</v>
      </c>
      <c r="H20" s="20">
        <f>SUM('March 2023'!F39+'March 2023'!F40)</f>
        <v>0</v>
      </c>
      <c r="I20" s="20">
        <f>SUM('April 2023'!F39+'April 2023'!F41)</f>
        <v>0</v>
      </c>
      <c r="J20" s="20">
        <f>SUM('May 2023'!F39+'May 2023'!F41)</f>
        <v>0</v>
      </c>
      <c r="K20" s="20">
        <f>SUM('June 2023'!F39+'June 2023'!F41)</f>
        <v>0</v>
      </c>
      <c r="L20" s="20">
        <f>SUM('July 2023'!F39+'July 2023'!F41)</f>
        <v>0</v>
      </c>
      <c r="M20" s="20">
        <f>SUM('Aug 2023'!F39+'Aug 2023'!F41)</f>
        <v>0</v>
      </c>
      <c r="N20" s="20">
        <f>SUM('Sept 2023'!F39+'Sept 2023'!F41)</f>
        <v>0</v>
      </c>
      <c r="O20" s="20">
        <f t="shared" si="4"/>
        <v>0</v>
      </c>
      <c r="P20" s="20">
        <f t="shared" si="5"/>
        <v>0</v>
      </c>
      <c r="Q20" s="9"/>
    </row>
    <row r="21" spans="1:17" ht="15.75" thickTop="1" x14ac:dyDescent="0.25">
      <c r="A21" s="21" t="s">
        <v>20</v>
      </c>
      <c r="B21" s="22">
        <f>SUM(B17:B20)</f>
        <v>381849.15</v>
      </c>
      <c r="C21" s="22">
        <f t="shared" ref="C21:N21" si="6">SUM(C17:C20)</f>
        <v>35556.449999999997</v>
      </c>
      <c r="D21" s="22">
        <f t="shared" si="6"/>
        <v>31292.36</v>
      </c>
      <c r="E21" s="22">
        <f t="shared" si="6"/>
        <v>34528.770000000004</v>
      </c>
      <c r="F21" s="22">
        <f t="shared" si="6"/>
        <v>29936.21</v>
      </c>
      <c r="G21" s="22">
        <f t="shared" si="6"/>
        <v>24051.05</v>
      </c>
      <c r="H21" s="22">
        <f t="shared" si="6"/>
        <v>32096.36</v>
      </c>
      <c r="I21" s="22">
        <f t="shared" si="6"/>
        <v>39247.379999999997</v>
      </c>
      <c r="J21" s="22">
        <f t="shared" si="6"/>
        <v>30131.86</v>
      </c>
      <c r="K21" s="22">
        <f t="shared" si="6"/>
        <v>32885.65</v>
      </c>
      <c r="L21" s="22">
        <f t="shared" si="6"/>
        <v>25986.58</v>
      </c>
      <c r="M21" s="22">
        <f t="shared" si="6"/>
        <v>0</v>
      </c>
      <c r="N21" s="22">
        <f t="shared" si="6"/>
        <v>0</v>
      </c>
      <c r="O21" s="24">
        <f t="shared" si="4"/>
        <v>315712.67000000004</v>
      </c>
      <c r="P21" s="24">
        <f t="shared" si="5"/>
        <v>66136.479999999981</v>
      </c>
      <c r="Q21" s="25">
        <f t="shared" si="2"/>
        <v>0.82679945732496729</v>
      </c>
    </row>
    <row r="22" spans="1:17" x14ac:dyDescent="0.25">
      <c r="A22" s="3"/>
      <c r="B22" s="10"/>
      <c r="C22" s="11"/>
      <c r="D22" s="12"/>
      <c r="E22" s="12"/>
      <c r="F22" s="12"/>
      <c r="G22" s="12"/>
      <c r="H22" s="12"/>
      <c r="I22" s="12"/>
      <c r="J22" s="12"/>
      <c r="K22" s="12"/>
      <c r="L22" s="12"/>
      <c r="M22" s="12"/>
      <c r="N22" s="12"/>
      <c r="O22" s="12"/>
      <c r="P22" s="12"/>
      <c r="Q22" s="9"/>
    </row>
    <row r="23" spans="1:17" x14ac:dyDescent="0.25">
      <c r="A23" s="15" t="s">
        <v>21</v>
      </c>
      <c r="B23" s="10"/>
      <c r="C23" s="11"/>
      <c r="D23" s="12"/>
      <c r="E23" s="12"/>
      <c r="F23" s="12"/>
      <c r="G23" s="12"/>
      <c r="H23" s="12"/>
      <c r="I23" s="12"/>
      <c r="J23" s="12"/>
      <c r="K23" s="12"/>
      <c r="L23" s="12"/>
      <c r="M23" s="12"/>
      <c r="N23" s="12"/>
      <c r="O23" s="12"/>
      <c r="P23" s="12"/>
      <c r="Q23" s="9"/>
    </row>
    <row r="24" spans="1:17" x14ac:dyDescent="0.25">
      <c r="A24" s="3" t="s">
        <v>22</v>
      </c>
      <c r="B24" s="123">
        <v>84844.13</v>
      </c>
      <c r="C24" s="11">
        <f>SUM('Oct 2022'!F56)</f>
        <v>6074.69</v>
      </c>
      <c r="D24" s="12">
        <f>SUM('Nov2022'!F55)</f>
        <v>7258.56</v>
      </c>
      <c r="E24" s="12">
        <f>SUM('Dec 2022'!F55)</f>
        <v>6178.17</v>
      </c>
      <c r="F24" s="12">
        <f>SUM('Jan 2023'!F45)</f>
        <v>6114.16</v>
      </c>
      <c r="G24" s="12">
        <f>SUM('Feb 2023'!F45)</f>
        <v>581.46</v>
      </c>
      <c r="H24" s="12">
        <f>SUM('March 2023'!F45)</f>
        <v>6594.44</v>
      </c>
      <c r="I24" s="12">
        <f>SUM('April 2023'!F46)</f>
        <v>4926.1099999999997</v>
      </c>
      <c r="J24" s="12">
        <f>SUM('May 2023'!F46)</f>
        <v>5018.8900000000003</v>
      </c>
      <c r="K24" s="12">
        <f>SUM('June 2023'!F46)</f>
        <v>5155.3900000000003</v>
      </c>
      <c r="L24" s="12">
        <f>SUM('July 2023'!F46)</f>
        <v>5841.61</v>
      </c>
      <c r="M24" s="12">
        <f>SUM('Aug 2023'!F46)</f>
        <v>0</v>
      </c>
      <c r="N24" s="12">
        <f>SUM('Sept 2023'!F46)</f>
        <v>0</v>
      </c>
      <c r="O24" s="12">
        <f t="shared" ref="O24:O30" si="7">SUM(C24:N24)</f>
        <v>53743.479999999996</v>
      </c>
      <c r="P24" s="12">
        <f t="shared" ref="P24:P30" si="8">B24-O24</f>
        <v>31100.650000000009</v>
      </c>
      <c r="Q24" s="9">
        <f t="shared" ref="Q24:Q30" si="9">O24/B24</f>
        <v>0.63343781119565956</v>
      </c>
    </row>
    <row r="25" spans="1:17" x14ac:dyDescent="0.25">
      <c r="A25" s="3" t="s">
        <v>23</v>
      </c>
      <c r="B25" s="123">
        <v>0</v>
      </c>
      <c r="C25" s="11"/>
      <c r="D25" s="12"/>
      <c r="E25" s="12"/>
      <c r="F25" s="12"/>
      <c r="G25" s="12"/>
      <c r="H25" s="12"/>
      <c r="I25" s="12"/>
      <c r="J25" s="12"/>
      <c r="K25" s="12"/>
      <c r="L25" s="12"/>
      <c r="M25" s="12"/>
      <c r="N25" s="12"/>
      <c r="O25" s="12">
        <f t="shared" si="7"/>
        <v>0</v>
      </c>
      <c r="P25" s="12">
        <f t="shared" si="8"/>
        <v>0</v>
      </c>
      <c r="Q25" s="9"/>
    </row>
    <row r="26" spans="1:17" x14ac:dyDescent="0.25">
      <c r="A26" s="3" t="s">
        <v>24</v>
      </c>
      <c r="B26" s="123">
        <v>8200</v>
      </c>
      <c r="C26" s="11">
        <f>SUM('Oct 2022'!F57)</f>
        <v>7766.93</v>
      </c>
      <c r="D26" s="12">
        <f>SUM('Nov2022'!F56)</f>
        <v>0</v>
      </c>
      <c r="E26" s="12">
        <f>SUM('Dec 2022'!F56)</f>
        <v>0</v>
      </c>
      <c r="F26" s="12">
        <f>SUM('Jan 2023'!F46)</f>
        <v>0</v>
      </c>
      <c r="G26" s="12">
        <f>SUM('Feb 2023'!F46)</f>
        <v>0</v>
      </c>
      <c r="H26" s="12">
        <f>SUM('March 2023'!F46)</f>
        <v>0</v>
      </c>
      <c r="I26" s="12">
        <f>SUM('April 2023'!F47)</f>
        <v>558.03</v>
      </c>
      <c r="J26" s="12">
        <f>SUM('May 2023'!F47)</f>
        <v>714.37</v>
      </c>
      <c r="K26" s="12">
        <f>SUM('June 2023'!F47)</f>
        <v>-2797.38</v>
      </c>
      <c r="L26" s="12">
        <f>SUM('July 2023'!F47)</f>
        <v>600.57000000000005</v>
      </c>
      <c r="M26" s="12">
        <f>SUM('Aug 2023'!F47)</f>
        <v>0</v>
      </c>
      <c r="N26" s="12">
        <f>SUM('Sept 2023'!F47)</f>
        <v>0</v>
      </c>
      <c r="O26" s="12">
        <f t="shared" si="7"/>
        <v>6842.5200000000013</v>
      </c>
      <c r="P26" s="12">
        <f t="shared" si="8"/>
        <v>1357.4799999999987</v>
      </c>
      <c r="Q26" s="9">
        <f t="shared" si="9"/>
        <v>0.83445365853658549</v>
      </c>
    </row>
    <row r="27" spans="1:17" x14ac:dyDescent="0.25">
      <c r="A27" s="3" t="s">
        <v>25</v>
      </c>
      <c r="B27" s="123">
        <v>16685</v>
      </c>
      <c r="C27" s="11">
        <f>SUM('Oct 2022'!F59)</f>
        <v>22495</v>
      </c>
      <c r="D27" s="12">
        <f>SUM('Nov2022'!F58)</f>
        <v>0</v>
      </c>
      <c r="E27" s="12">
        <f>SUM('Dec 2022'!F58)</f>
        <v>0</v>
      </c>
      <c r="F27" s="12">
        <f>SUM('Jan 2023'!F48)</f>
        <v>0</v>
      </c>
      <c r="G27" s="12">
        <f>SUM('Feb 2023'!F48)</f>
        <v>0</v>
      </c>
      <c r="H27" s="12">
        <f>SUM('March 2023'!F48)</f>
        <v>0</v>
      </c>
      <c r="I27" s="12">
        <f>SUM('April 2023'!F49)</f>
        <v>0</v>
      </c>
      <c r="J27" s="12">
        <f>SUM('May 2023'!F49)</f>
        <v>0</v>
      </c>
      <c r="K27" s="12">
        <f>SUM('June 2023'!F49)</f>
        <v>0</v>
      </c>
      <c r="L27" s="12">
        <f>SUM('July 2023'!F49)</f>
        <v>0</v>
      </c>
      <c r="M27" s="12">
        <f>SUM('Aug 2023'!F49)</f>
        <v>0</v>
      </c>
      <c r="N27" s="12">
        <f>SUM('Sept 2023'!F49)</f>
        <v>0</v>
      </c>
      <c r="O27" s="12">
        <f t="shared" si="7"/>
        <v>22495</v>
      </c>
      <c r="P27" s="12">
        <f t="shared" si="8"/>
        <v>-5810</v>
      </c>
      <c r="Q27" s="9">
        <f t="shared" si="9"/>
        <v>1.3482169613425232</v>
      </c>
    </row>
    <row r="28" spans="1:17" x14ac:dyDescent="0.25">
      <c r="A28" s="3" t="s">
        <v>26</v>
      </c>
      <c r="B28" s="123">
        <v>12000</v>
      </c>
      <c r="C28" s="11">
        <f>SUM('Oct 2022'!F58)</f>
        <v>12642</v>
      </c>
      <c r="D28" s="12">
        <f>SUM('Nov2022'!F57)</f>
        <v>0</v>
      </c>
      <c r="E28" s="12">
        <f>SUM('Dec 2022'!F57)</f>
        <v>0</v>
      </c>
      <c r="F28" s="12">
        <f>SUM('Jan 2023'!F47)</f>
        <v>0</v>
      </c>
      <c r="G28" s="12">
        <f>SUM('Feb 2023'!F47)</f>
        <v>0</v>
      </c>
      <c r="H28" s="12">
        <f>SUM('March 2023'!F47)</f>
        <v>0</v>
      </c>
      <c r="I28" s="12">
        <f>SUM('April 2023'!F48)</f>
        <v>0</v>
      </c>
      <c r="J28" s="12">
        <f>SUM('May 2023'!F48)</f>
        <v>0</v>
      </c>
      <c r="K28" s="12">
        <f>SUM('June 2023'!F48)</f>
        <v>0</v>
      </c>
      <c r="L28" s="12">
        <f>SUM('July 2023'!F48)</f>
        <v>0</v>
      </c>
      <c r="M28" s="12">
        <f>SUM('Aug 2023'!F48)</f>
        <v>0</v>
      </c>
      <c r="N28" s="12">
        <f>SUM('Sept 2023'!F48)</f>
        <v>0</v>
      </c>
      <c r="O28" s="12">
        <f t="shared" si="7"/>
        <v>12642</v>
      </c>
      <c r="P28" s="12">
        <f t="shared" si="8"/>
        <v>-642</v>
      </c>
      <c r="Q28" s="9">
        <f t="shared" si="9"/>
        <v>1.0535000000000001</v>
      </c>
    </row>
    <row r="29" spans="1:17" ht="15.75" thickBot="1" x14ac:dyDescent="0.3">
      <c r="A29" s="17" t="s">
        <v>27</v>
      </c>
      <c r="B29" s="124">
        <v>2200</v>
      </c>
      <c r="C29" s="19">
        <f>SUM('Oct 2022'!F60)</f>
        <v>2296</v>
      </c>
      <c r="D29" s="20">
        <f>SUM('Nov2022'!F59)</f>
        <v>0</v>
      </c>
      <c r="E29" s="20">
        <f>SUM('Dec 2022'!F59)</f>
        <v>0</v>
      </c>
      <c r="F29" s="20">
        <f>SUM('Jan 2023'!F49)</f>
        <v>0</v>
      </c>
      <c r="G29" s="20">
        <f>SUM('Feb 2023'!F49)</f>
        <v>0</v>
      </c>
      <c r="H29" s="20">
        <f>SUM('March 2023'!F49)</f>
        <v>0</v>
      </c>
      <c r="I29" s="20">
        <f>SUM('April 2023'!F50)</f>
        <v>0</v>
      </c>
      <c r="J29" s="20">
        <f>SUM('May 2023'!F50)</f>
        <v>0</v>
      </c>
      <c r="K29" s="20">
        <f>SUM('June 2023'!F50)</f>
        <v>0</v>
      </c>
      <c r="L29" s="20">
        <f>SUM('July 2023'!F50)</f>
        <v>0</v>
      </c>
      <c r="M29" s="20">
        <f>SUM('Aug 2023'!F50)</f>
        <v>0</v>
      </c>
      <c r="N29" s="20">
        <f>SUM('Sept 2023'!F50)</f>
        <v>0</v>
      </c>
      <c r="O29" s="20">
        <f t="shared" si="7"/>
        <v>2296</v>
      </c>
      <c r="P29" s="20">
        <f t="shared" si="8"/>
        <v>-96</v>
      </c>
      <c r="Q29" s="26">
        <f t="shared" si="9"/>
        <v>1.0436363636363637</v>
      </c>
    </row>
    <row r="30" spans="1:17" ht="16.5" thickTop="1" thickBot="1" x14ac:dyDescent="0.3">
      <c r="A30" s="21" t="s">
        <v>28</v>
      </c>
      <c r="B30" s="27">
        <f>SUM(B24:B29)</f>
        <v>123929.13</v>
      </c>
      <c r="C30" s="27">
        <f t="shared" ref="C30:N30" si="10">SUM(C24:C29)</f>
        <v>51274.619999999995</v>
      </c>
      <c r="D30" s="27">
        <f t="shared" si="10"/>
        <v>7258.56</v>
      </c>
      <c r="E30" s="27">
        <f t="shared" si="10"/>
        <v>6178.17</v>
      </c>
      <c r="F30" s="27">
        <f t="shared" si="10"/>
        <v>6114.16</v>
      </c>
      <c r="G30" s="27">
        <f t="shared" si="10"/>
        <v>581.46</v>
      </c>
      <c r="H30" s="27">
        <f t="shared" si="10"/>
        <v>6594.44</v>
      </c>
      <c r="I30" s="27">
        <f t="shared" si="10"/>
        <v>5484.1399999999994</v>
      </c>
      <c r="J30" s="27">
        <f t="shared" si="10"/>
        <v>5733.26</v>
      </c>
      <c r="K30" s="27">
        <f t="shared" si="10"/>
        <v>2358.0100000000002</v>
      </c>
      <c r="L30" s="27">
        <f t="shared" si="10"/>
        <v>6442.1799999999994</v>
      </c>
      <c r="M30" s="27">
        <f t="shared" si="10"/>
        <v>0</v>
      </c>
      <c r="N30" s="27">
        <f t="shared" si="10"/>
        <v>0</v>
      </c>
      <c r="O30" s="24">
        <f t="shared" si="7"/>
        <v>98018.999999999985</v>
      </c>
      <c r="P30" s="24">
        <f t="shared" si="8"/>
        <v>25910.130000000019</v>
      </c>
      <c r="Q30" s="25">
        <f t="shared" si="9"/>
        <v>0.79092784723010634</v>
      </c>
    </row>
    <row r="31" spans="1:17" ht="15.75" thickBot="1" x14ac:dyDescent="0.3">
      <c r="A31" s="28"/>
    </row>
    <row r="32" spans="1:17" ht="45" x14ac:dyDescent="0.25">
      <c r="A32" s="3"/>
      <c r="B32" s="4" t="s">
        <v>0</v>
      </c>
      <c r="C32" s="5">
        <v>44835</v>
      </c>
      <c r="D32" s="6">
        <v>44866</v>
      </c>
      <c r="E32" s="6">
        <v>44896</v>
      </c>
      <c r="F32" s="6">
        <v>44927</v>
      </c>
      <c r="G32" s="6">
        <v>44958</v>
      </c>
      <c r="H32" s="6">
        <v>44986</v>
      </c>
      <c r="I32" s="6">
        <v>45017</v>
      </c>
      <c r="J32" s="6">
        <v>45047</v>
      </c>
      <c r="K32" s="6">
        <v>45078</v>
      </c>
      <c r="L32" s="6">
        <v>45108</v>
      </c>
      <c r="M32" s="6">
        <v>45139</v>
      </c>
      <c r="N32" s="6">
        <v>45170</v>
      </c>
      <c r="O32" s="7" t="s">
        <v>1</v>
      </c>
      <c r="P32" s="8" t="s">
        <v>2</v>
      </c>
      <c r="Q32" s="29"/>
    </row>
    <row r="33" spans="1:17" x14ac:dyDescent="0.25">
      <c r="A33" s="15" t="s">
        <v>29</v>
      </c>
      <c r="B33" s="10"/>
      <c r="C33" s="11"/>
      <c r="D33" s="12"/>
      <c r="E33" s="12"/>
      <c r="F33" s="12"/>
      <c r="G33" s="12"/>
      <c r="H33" s="12"/>
      <c r="I33" s="12"/>
      <c r="J33" s="12"/>
      <c r="K33" s="12"/>
      <c r="L33" s="12"/>
      <c r="M33" s="12"/>
      <c r="N33" s="12"/>
      <c r="O33" s="12"/>
      <c r="P33" s="12"/>
      <c r="Q33" s="9"/>
    </row>
    <row r="34" spans="1:17" ht="30" customHeight="1" x14ac:dyDescent="0.25">
      <c r="A34" s="13" t="s">
        <v>30</v>
      </c>
      <c r="B34" s="123">
        <v>10000</v>
      </c>
      <c r="C34" s="11">
        <f>SUM('Oct 2022'!F71+'Oct 2022'!F83+'Oct 2022'!F85)</f>
        <v>674.81000000000006</v>
      </c>
      <c r="D34" s="12">
        <f>SUM('Nov2022'!F70+'Nov2022'!F82+'Nov2022'!F84)</f>
        <v>361.64000000000004</v>
      </c>
      <c r="E34" s="12">
        <f>SUM('Dec 2022'!F70+'Dec 2022'!F82+'Dec 2022'!F84)</f>
        <v>2221.7399999999998</v>
      </c>
      <c r="F34" s="12">
        <f>SUM('Jan 2023'!F60+'Jan 2023'!F72+'Jan 2023'!F74)</f>
        <v>701.21</v>
      </c>
      <c r="G34" s="12">
        <f>SUM('Feb 2023'!F60+'Feb 2023'!F72+'Feb 2023'!F74)</f>
        <v>1071.32</v>
      </c>
      <c r="H34" s="12">
        <f>SUM('March 2023'!F60+'March 2023'!F72+'March 2023'!F74)</f>
        <v>434.29999999999995</v>
      </c>
      <c r="I34" s="12">
        <f>SUM('April 2023'!F61+'April 2023'!F73+'April 2023'!F75+'April 2023'!F40)</f>
        <v>1501.08</v>
      </c>
      <c r="J34" s="12">
        <f>SUM('May 2023'!F61+'May 2023'!F73+'May 2023'!F75)</f>
        <v>1490.5</v>
      </c>
      <c r="K34" s="12">
        <f>SUM('June 2023'!F61+'June 2023'!F73+'June 2023'!F75)</f>
        <v>3294.8500000000004</v>
      </c>
      <c r="L34" s="12">
        <f>SUM('July 2023'!F61+'July 2023'!F73+'July 2023'!F75)</f>
        <v>988.56999999999994</v>
      </c>
      <c r="M34" s="12">
        <f>SUM('Aug 2023'!F61+'Aug 2023'!F73+'Aug 2023'!F75)</f>
        <v>0</v>
      </c>
      <c r="N34" s="12">
        <f>SUM('Sept 2023'!F61+'Sept 2023'!F73+'Sept 2023'!F75)</f>
        <v>0</v>
      </c>
      <c r="O34" s="12">
        <f t="shared" ref="O34:O44" si="11">SUM(C34:N34)</f>
        <v>12740.019999999999</v>
      </c>
      <c r="P34" s="12">
        <f t="shared" ref="P34:P44" si="12">B34-O34</f>
        <v>-2740.0199999999986</v>
      </c>
      <c r="Q34" s="9">
        <f t="shared" ref="Q34:Q44" si="13">O34/B34</f>
        <v>1.2740019999999999</v>
      </c>
    </row>
    <row r="35" spans="1:17" x14ac:dyDescent="0.25">
      <c r="A35" s="3" t="s">
        <v>31</v>
      </c>
      <c r="B35" s="123">
        <v>1200</v>
      </c>
      <c r="C35" s="11">
        <f>SUM('Oct 2022'!F72)</f>
        <v>0</v>
      </c>
      <c r="D35" s="12">
        <f>SUM('Nov2022'!F71)</f>
        <v>0</v>
      </c>
      <c r="E35" s="12">
        <f>SUM('Dec 2022'!F71)</f>
        <v>0</v>
      </c>
      <c r="F35" s="12">
        <f>SUM('Jan 2023'!F61)</f>
        <v>213.98</v>
      </c>
      <c r="G35" s="12">
        <f>SUM('Feb 2023'!F61)</f>
        <v>462.68</v>
      </c>
      <c r="H35" s="12">
        <f>SUM('March 2023'!F61)</f>
        <v>0</v>
      </c>
      <c r="I35" s="12">
        <f>SUM('April 2023'!F62)</f>
        <v>0</v>
      </c>
      <c r="J35" s="12">
        <f>SUM('May 2023'!F62)</f>
        <v>0</v>
      </c>
      <c r="K35" s="12">
        <f>SUM('June 2023'!F62)</f>
        <v>2455.36</v>
      </c>
      <c r="L35" s="12">
        <f>SUM('July 2023'!F62)</f>
        <v>303.58999999999997</v>
      </c>
      <c r="M35" s="12">
        <f>SUM('Aug 2023'!F62)</f>
        <v>0</v>
      </c>
      <c r="N35" s="12">
        <f>SUM('Sept 2023'!F62)</f>
        <v>0</v>
      </c>
      <c r="O35" s="12">
        <f t="shared" si="11"/>
        <v>3435.61</v>
      </c>
      <c r="P35" s="12">
        <f t="shared" si="12"/>
        <v>-2235.61</v>
      </c>
      <c r="Q35" s="9">
        <f t="shared" si="13"/>
        <v>2.8630083333333336</v>
      </c>
    </row>
    <row r="36" spans="1:17" x14ac:dyDescent="0.25">
      <c r="A36" s="3" t="s">
        <v>32</v>
      </c>
      <c r="B36" s="123">
        <v>7000</v>
      </c>
      <c r="C36" s="11">
        <f>SUM('Oct 2022'!E75+'Oct 2022'!E74)</f>
        <v>97.47</v>
      </c>
      <c r="D36" s="12">
        <f>SUM('Nov2022'!E74+'Nov2022'!E73)</f>
        <v>465.14</v>
      </c>
      <c r="E36" s="12">
        <f>SUM('Dec 2022'!E74+'Dec 2022'!E73)</f>
        <v>278.60000000000002</v>
      </c>
      <c r="F36" s="12">
        <f>SUM('Jan 2023'!E64+'Jan 2023'!E63)</f>
        <v>123.43</v>
      </c>
      <c r="G36" s="12">
        <f>SUM('Feb 2023'!E64+'Feb 2023'!E63)</f>
        <v>487.85</v>
      </c>
      <c r="H36" s="12">
        <f>SUM('March 2023'!E64+'March 2023'!E63)</f>
        <v>312.39999999999998</v>
      </c>
      <c r="I36" s="12">
        <f>SUM('April 2023'!E65+'April 2023'!E64)</f>
        <v>1229.33</v>
      </c>
      <c r="J36" s="12">
        <f>SUM('May 2023'!E65+'May 2023'!E64)</f>
        <v>546.53</v>
      </c>
      <c r="K36" s="12">
        <f>SUM('June 2023'!F65+'June 2023'!F64)</f>
        <v>972.34</v>
      </c>
      <c r="L36" s="12">
        <f>SUM('July 2023'!E65+'July 2023'!E64)</f>
        <v>309.91000000000003</v>
      </c>
      <c r="M36" s="12">
        <f>SUM('Aug 2023'!E65+'Aug 2023'!E64)</f>
        <v>0</v>
      </c>
      <c r="N36" s="12">
        <f>SUM('Sept 2023'!E65+'Sept 2023'!E64)</f>
        <v>0</v>
      </c>
      <c r="O36" s="12">
        <f t="shared" si="11"/>
        <v>4823</v>
      </c>
      <c r="P36" s="12">
        <f t="shared" si="12"/>
        <v>2177</v>
      </c>
      <c r="Q36" s="9">
        <f t="shared" si="13"/>
        <v>0.68899999999999995</v>
      </c>
    </row>
    <row r="37" spans="1:17" x14ac:dyDescent="0.25">
      <c r="A37" s="3" t="s">
        <v>33</v>
      </c>
      <c r="B37" s="123">
        <v>500</v>
      </c>
      <c r="C37" s="11">
        <f>SUM('Oct 2022'!F78)</f>
        <v>0</v>
      </c>
      <c r="D37" s="12">
        <f>SUM('Nov2022'!F77)</f>
        <v>0</v>
      </c>
      <c r="E37" s="12">
        <f>SUM('Dec 2022'!F77)</f>
        <v>0</v>
      </c>
      <c r="F37" s="12">
        <f>SUM('Jan 2023'!F67)</f>
        <v>0</v>
      </c>
      <c r="G37" s="12">
        <f>SUM('Feb 2023'!F67)</f>
        <v>0</v>
      </c>
      <c r="H37" s="12">
        <f>SUM('March 2023'!F67)</f>
        <v>0</v>
      </c>
      <c r="I37" s="12">
        <f>SUM('April 2023'!F68)</f>
        <v>0</v>
      </c>
      <c r="J37" s="12">
        <f>SUM('May 2023'!F68)</f>
        <v>0</v>
      </c>
      <c r="K37" s="12">
        <f>SUM('June 2023'!F68)</f>
        <v>0</v>
      </c>
      <c r="L37" s="12">
        <f>SUM('July 2023'!F68)</f>
        <v>0</v>
      </c>
      <c r="M37" s="12">
        <f>SUM('Aug 2023'!F68)</f>
        <v>0</v>
      </c>
      <c r="N37" s="12">
        <f>SUM('Sept 2023'!F68)</f>
        <v>0</v>
      </c>
      <c r="O37" s="12">
        <f t="shared" si="11"/>
        <v>0</v>
      </c>
      <c r="P37" s="12">
        <f t="shared" si="12"/>
        <v>500</v>
      </c>
      <c r="Q37" s="9">
        <f t="shared" si="13"/>
        <v>0</v>
      </c>
    </row>
    <row r="38" spans="1:17" ht="30" x14ac:dyDescent="0.25">
      <c r="A38" s="13" t="s">
        <v>34</v>
      </c>
      <c r="B38" s="123">
        <v>4500</v>
      </c>
      <c r="C38" s="11">
        <f>SUM('Oct 2022'!F80+'Oct 2022'!F82+'Oct 2022'!F79+'Oct 2022'!G28+'Oct 2022'!F86+'Oct 2022'!F87)</f>
        <v>1803.97</v>
      </c>
      <c r="D38" s="12">
        <f>SUM('Nov2022'!F79+'Nov2022'!F81+'Nov2022'!F78+'Nov2022'!G28+'Nov2022'!F85+'Nov2022'!F86)</f>
        <v>549.72</v>
      </c>
      <c r="E38" s="12">
        <f>SUM('Dec 2022'!F79+'Dec 2022'!F81+'Dec 2022'!F78+'Dec 2022'!G28+'Dec 2022'!F85+'Dec 2022'!F86)</f>
        <v>683.12</v>
      </c>
      <c r="F38" s="12">
        <f>SUM('Jan 2023'!F69+'Jan 2023'!F71+'Jan 2023'!F68+'Jan 2023'!G28+'Jan 2023'!F75+'Jan 2023'!F76)</f>
        <v>1290.2399999999998</v>
      </c>
      <c r="G38" s="12">
        <f>SUM('Feb 2023'!F69+'Feb 2023'!F71+'Feb 2023'!F68+'Feb 2023'!G28+'Feb 2023'!F75+'Feb 2023'!F76)</f>
        <v>648.54</v>
      </c>
      <c r="H38" s="12">
        <f>SUM('March 2023'!F69+'March 2023'!F71+'March 2023'!F68+'March 2023'!G28+'March 2023'!F75+'March 2023'!F76)</f>
        <v>1483.44</v>
      </c>
      <c r="I38" s="12">
        <f>SUM('April 2023'!F70+'April 2023'!F72+'April 2023'!F69+'April 2023'!G28+'April 2023'!F76+'April 2023'!F77)</f>
        <v>485.2</v>
      </c>
      <c r="J38" s="12">
        <f>SUM('May 2023'!F70+'May 2023'!F72+'May 2023'!F69+'May 2023'!G28+'May 2023'!F76+'May 2023'!F77)</f>
        <v>1033.9299999999998</v>
      </c>
      <c r="K38" s="12">
        <f>SUM('June 2023'!F70+'June 2023'!F72+'June 2023'!F69+'June 2023'!F28+'June 2023'!F76+'June 2023'!F77)</f>
        <v>2500.1499999999996</v>
      </c>
      <c r="L38" s="12">
        <f>SUM('July 2023'!F70+'July 2023'!F72+'July 2023'!F69+'July 2023'!G28+'July 2023'!F76+'July 2023'!F77)</f>
        <v>1153.56</v>
      </c>
      <c r="M38" s="12">
        <f>SUM('Aug 2023'!F70+'Aug 2023'!F72+'Aug 2023'!F69+'Aug 2023'!G28+'Aug 2023'!F76+'Aug 2023'!F77)</f>
        <v>0</v>
      </c>
      <c r="N38" s="12">
        <f>SUM('Sept 2023'!F70+'Sept 2023'!F72+'Sept 2023'!F69+'Sept 2023'!G28+'Sept 2023'!F76+'Sept 2023'!F77)</f>
        <v>0</v>
      </c>
      <c r="O38" s="12">
        <f t="shared" si="11"/>
        <v>11631.869999999997</v>
      </c>
      <c r="P38" s="12">
        <f t="shared" si="12"/>
        <v>-7131.8699999999972</v>
      </c>
      <c r="Q38" s="9">
        <f t="shared" si="13"/>
        <v>2.5848599999999995</v>
      </c>
    </row>
    <row r="39" spans="1:17" x14ac:dyDescent="0.25">
      <c r="A39" s="3" t="s">
        <v>35</v>
      </c>
      <c r="B39" s="123">
        <v>86768.61</v>
      </c>
      <c r="C39" s="125"/>
      <c r="D39" s="126"/>
      <c r="E39" s="126"/>
      <c r="F39" s="126"/>
      <c r="G39" s="126"/>
      <c r="H39" s="126"/>
      <c r="I39" s="126"/>
      <c r="J39" s="126"/>
      <c r="K39" s="126"/>
      <c r="L39" s="126"/>
      <c r="M39" s="126"/>
      <c r="N39" s="126"/>
      <c r="O39" s="12"/>
      <c r="P39" s="12"/>
      <c r="Q39" s="9"/>
    </row>
    <row r="40" spans="1:17" x14ac:dyDescent="0.25">
      <c r="A40" s="3" t="s">
        <v>36</v>
      </c>
      <c r="B40" s="123">
        <v>1222795</v>
      </c>
      <c r="C40" s="11">
        <f>SUM('Oct 2022'!G26)</f>
        <v>315807.33</v>
      </c>
      <c r="D40" s="12">
        <f>SUM('Nov2022'!G26)</f>
        <v>147064.94</v>
      </c>
      <c r="E40" s="12">
        <f>SUM('Dec 2022'!G26)</f>
        <v>137990.62</v>
      </c>
      <c r="F40" s="12">
        <f>SUM('Jan 2023'!G26)</f>
        <v>164743</v>
      </c>
      <c r="G40" s="12">
        <f>SUM('Feb 2023'!G26)</f>
        <v>48120.1</v>
      </c>
      <c r="H40" s="12">
        <f>SUM('March 2023'!G26)</f>
        <v>417566.19</v>
      </c>
      <c r="I40" s="12">
        <f>SUM('April 2023'!G26)</f>
        <v>0</v>
      </c>
      <c r="J40" s="12">
        <f>SUM('May 2023'!G26)</f>
        <v>250289.44</v>
      </c>
      <c r="K40" s="12">
        <f>SUM('June 2023'!F26)</f>
        <v>36621.370000000003</v>
      </c>
      <c r="L40" s="12">
        <f>SUM('July 2023'!G26)</f>
        <v>90309.95</v>
      </c>
      <c r="M40" s="12">
        <f>SUM('Aug 2023'!G26)</f>
        <v>0</v>
      </c>
      <c r="N40" s="12">
        <f>SUM('Sept 2023'!G26)</f>
        <v>0</v>
      </c>
      <c r="O40" s="12">
        <f>SUM(C40:N40)</f>
        <v>1608512.94</v>
      </c>
      <c r="P40" s="12"/>
      <c r="Q40" s="9"/>
    </row>
    <row r="41" spans="1:17" x14ac:dyDescent="0.25">
      <c r="A41" s="3" t="s">
        <v>37</v>
      </c>
      <c r="B41" s="123">
        <v>1500</v>
      </c>
      <c r="C41" s="11">
        <f>SUM('Oct 2022'!F81)</f>
        <v>69.72</v>
      </c>
      <c r="D41" s="12">
        <f>SUM('Nov2022'!F80)</f>
        <v>39.840000000000003</v>
      </c>
      <c r="E41" s="12">
        <f>SUM('Dec 2022'!F80)</f>
        <v>0</v>
      </c>
      <c r="F41" s="12">
        <f>SUM('Jan 2023'!F70)</f>
        <v>0</v>
      </c>
      <c r="G41" s="12">
        <f>SUM('Feb 2023'!F70)</f>
        <v>67.5</v>
      </c>
      <c r="H41" s="12">
        <f>SUM('March 2023'!F70)</f>
        <v>0</v>
      </c>
      <c r="I41" s="12">
        <f>SUM('April 2023'!F71)</f>
        <v>40.53</v>
      </c>
      <c r="J41" s="12">
        <f>SUM('May 2023'!F71)</f>
        <v>33.200000000000003</v>
      </c>
      <c r="K41" s="12">
        <f>SUM('June 2023'!F71)</f>
        <v>419.64</v>
      </c>
      <c r="L41" s="12">
        <f>SUM('July 2023'!F71)</f>
        <v>16.079999999999998</v>
      </c>
      <c r="M41" s="12">
        <f>SUM('Aug 2023'!F71)</f>
        <v>0</v>
      </c>
      <c r="N41" s="12">
        <f>SUM('Sept 2023'!F71)</f>
        <v>0</v>
      </c>
      <c r="O41" s="12">
        <f t="shared" si="11"/>
        <v>686.5100000000001</v>
      </c>
      <c r="P41" s="12">
        <f t="shared" si="12"/>
        <v>813.4899999999999</v>
      </c>
      <c r="Q41" s="9">
        <f t="shared" si="13"/>
        <v>0.45767333333333338</v>
      </c>
    </row>
    <row r="42" spans="1:17" x14ac:dyDescent="0.25">
      <c r="A42" s="3" t="s">
        <v>38</v>
      </c>
      <c r="B42" s="123">
        <v>4200</v>
      </c>
      <c r="C42" s="11">
        <f>SUM('Oct 2022'!F65+'Oct 2022'!F66+'Oct 2022'!F67)</f>
        <v>0</v>
      </c>
      <c r="D42" s="12">
        <f>SUM('Nov2022'!F64+'Nov2022'!F65+'Nov2022'!F66)</f>
        <v>2320</v>
      </c>
      <c r="E42" s="12">
        <f>SUM('Dec 2022'!F64+'Dec 2022'!F65+'Dec 2022'!F66)</f>
        <v>795.02</v>
      </c>
      <c r="F42" s="12">
        <f>SUM('Jan 2023'!F54+'Jan 2023'!F55+'Jan 2023'!F56)</f>
        <v>865</v>
      </c>
      <c r="G42" s="12">
        <f>SUM('Feb 2023'!F54+'Feb 2023'!F55+'Feb 2023'!F56)</f>
        <v>319</v>
      </c>
      <c r="H42" s="12">
        <f>SUM('March 2023'!F54+'March 2023'!F55+'March 2023'!F56)</f>
        <v>266</v>
      </c>
      <c r="I42" s="12">
        <f>SUM('April 2023'!F55+'April 2023'!F56+'April 2023'!F57)</f>
        <v>6.64</v>
      </c>
      <c r="J42" s="12">
        <f>SUM('May 2023'!F55+'May 2023'!F56+'May 2023'!F57)</f>
        <v>0</v>
      </c>
      <c r="K42" s="12">
        <f>SUM('June 2023'!F55+'June 2023'!F56+'June 2023'!F57)</f>
        <v>500</v>
      </c>
      <c r="L42" s="12">
        <f>SUM('July 2023'!F55+'July 2023'!F56+'July 2023'!F57)</f>
        <v>0</v>
      </c>
      <c r="M42" s="12">
        <f>SUM('Aug 2023'!F55+'Aug 2023'!F56+'Aug 2023'!F57)</f>
        <v>0</v>
      </c>
      <c r="N42" s="12">
        <f>SUM('Sept 2023'!F55+'Sept 2023'!F56+'Sept 2023'!F57)</f>
        <v>0</v>
      </c>
      <c r="O42" s="12">
        <f t="shared" si="11"/>
        <v>5071.6600000000008</v>
      </c>
      <c r="P42" s="12">
        <f t="shared" si="12"/>
        <v>-871.66000000000076</v>
      </c>
      <c r="Q42" s="9">
        <f t="shared" si="13"/>
        <v>1.2075380952380954</v>
      </c>
    </row>
    <row r="43" spans="1:17" ht="15.75" thickBot="1" x14ac:dyDescent="0.3">
      <c r="A43" s="17" t="s">
        <v>39</v>
      </c>
      <c r="B43" s="124">
        <v>1500</v>
      </c>
      <c r="C43" s="19">
        <f>SUM('Oct 2022'!F84)</f>
        <v>0</v>
      </c>
      <c r="D43" s="20">
        <f>SUM('Nov2022'!F83)</f>
        <v>0</v>
      </c>
      <c r="E43" s="20">
        <f>SUM('Dec 2022'!F83)</f>
        <v>0</v>
      </c>
      <c r="F43" s="20">
        <f>SUM('Jan 2023'!F73)</f>
        <v>0</v>
      </c>
      <c r="G43" s="20">
        <f>SUM('Feb 2023'!F73)</f>
        <v>0</v>
      </c>
      <c r="H43" s="20">
        <f>SUM('March 2023'!F73)</f>
        <v>0</v>
      </c>
      <c r="I43" s="20">
        <f>SUM('April 2023'!F74)</f>
        <v>0</v>
      </c>
      <c r="J43" s="20">
        <f>SUM('May 2023'!F74)</f>
        <v>0</v>
      </c>
      <c r="K43" s="20">
        <f>SUM('June 2023'!F74)</f>
        <v>0</v>
      </c>
      <c r="L43" s="20">
        <f>SUM('July 2023'!F74)</f>
        <v>0</v>
      </c>
      <c r="M43" s="20">
        <f>SUM('Aug 2023'!F74)</f>
        <v>0</v>
      </c>
      <c r="N43" s="20">
        <f>SUM('Sept 2023'!F74)</f>
        <v>0</v>
      </c>
      <c r="O43" s="20">
        <f t="shared" si="11"/>
        <v>0</v>
      </c>
      <c r="P43" s="20">
        <f t="shared" si="12"/>
        <v>1500</v>
      </c>
      <c r="Q43" s="26">
        <f t="shared" si="13"/>
        <v>0</v>
      </c>
    </row>
    <row r="44" spans="1:17" ht="15.75" thickTop="1" x14ac:dyDescent="0.25">
      <c r="A44" s="21" t="s">
        <v>29</v>
      </c>
      <c r="B44" s="22">
        <f>SUM(B34+B35+B36+B37+B38+B39+B42+B41+B43)</f>
        <v>117168.61</v>
      </c>
      <c r="C44" s="22">
        <f t="shared" ref="C44:N44" si="14">SUM(C34+C35+C36+C37+C38+C39+C42+C41+C43)</f>
        <v>2645.97</v>
      </c>
      <c r="D44" s="22">
        <f t="shared" si="14"/>
        <v>3736.34</v>
      </c>
      <c r="E44" s="22">
        <f t="shared" si="14"/>
        <v>3978.4799999999996</v>
      </c>
      <c r="F44" s="22">
        <f t="shared" si="14"/>
        <v>3193.8599999999997</v>
      </c>
      <c r="G44" s="22">
        <f t="shared" si="14"/>
        <v>3056.89</v>
      </c>
      <c r="H44" s="22">
        <f t="shared" si="14"/>
        <v>2496.14</v>
      </c>
      <c r="I44" s="22">
        <f t="shared" si="14"/>
        <v>3262.7799999999997</v>
      </c>
      <c r="J44" s="22">
        <f t="shared" si="14"/>
        <v>3104.16</v>
      </c>
      <c r="K44" s="22">
        <f t="shared" si="14"/>
        <v>10142.34</v>
      </c>
      <c r="L44" s="22">
        <f t="shared" si="14"/>
        <v>2771.71</v>
      </c>
      <c r="M44" s="22">
        <f t="shared" si="14"/>
        <v>0</v>
      </c>
      <c r="N44" s="22">
        <f t="shared" si="14"/>
        <v>0</v>
      </c>
      <c r="O44" s="24">
        <f t="shared" si="11"/>
        <v>38388.669999999991</v>
      </c>
      <c r="P44" s="24">
        <f t="shared" si="12"/>
        <v>78779.94</v>
      </c>
      <c r="Q44" s="25">
        <f t="shared" si="13"/>
        <v>0.32763613053018203</v>
      </c>
    </row>
    <row r="45" spans="1:17" x14ac:dyDescent="0.25">
      <c r="A45" s="3"/>
      <c r="B45" s="10"/>
      <c r="C45" s="11"/>
      <c r="D45" s="12"/>
      <c r="E45" s="12"/>
      <c r="F45" s="12"/>
      <c r="G45" s="12"/>
      <c r="H45" s="12"/>
      <c r="I45" s="12"/>
      <c r="J45" s="12"/>
      <c r="K45" s="12"/>
      <c r="L45" s="12"/>
      <c r="M45" s="12"/>
      <c r="N45" s="12"/>
      <c r="O45" s="12"/>
      <c r="P45" s="12"/>
      <c r="Q45" s="9"/>
    </row>
    <row r="46" spans="1:17" x14ac:dyDescent="0.25">
      <c r="A46" s="15" t="s">
        <v>40</v>
      </c>
      <c r="B46" s="10"/>
      <c r="C46" s="11"/>
      <c r="D46" s="12"/>
      <c r="E46" s="12"/>
      <c r="F46" s="12"/>
      <c r="G46" s="12"/>
      <c r="H46" s="12"/>
      <c r="I46" s="12"/>
      <c r="J46" s="12"/>
      <c r="K46" s="12"/>
      <c r="L46" s="12"/>
      <c r="M46" s="12"/>
      <c r="N46" s="12"/>
      <c r="O46" s="12"/>
      <c r="P46" s="12"/>
      <c r="Q46" s="9"/>
    </row>
    <row r="47" spans="1:17" x14ac:dyDescent="0.25">
      <c r="A47" s="3" t="s">
        <v>41</v>
      </c>
      <c r="B47" s="123">
        <v>12800</v>
      </c>
      <c r="C47" s="11">
        <f>SUM('Oct 2022'!G94)</f>
        <v>1370.99</v>
      </c>
      <c r="D47" s="12">
        <f>SUM('Nov2022'!G93)</f>
        <v>1372.88</v>
      </c>
      <c r="E47" s="12">
        <f>SUM('Dec 2022'!G93)</f>
        <v>1390.01</v>
      </c>
      <c r="F47" s="12">
        <f>SUM('Jan 2023'!G83)</f>
        <v>1433.56</v>
      </c>
      <c r="G47" s="12">
        <f>SUM('Feb 2023'!G83)</f>
        <v>1640.49</v>
      </c>
      <c r="H47" s="12">
        <f>SUM('March 2023'!G83)</f>
        <v>653.54</v>
      </c>
      <c r="I47" s="12">
        <f>SUM('April 2023'!G84)</f>
        <v>2364.14</v>
      </c>
      <c r="J47" s="12">
        <f>SUM('May 2023'!G84)</f>
        <v>1742.95</v>
      </c>
      <c r="K47" s="12">
        <f>SUM('June 2023'!H84)</f>
        <v>2180.4</v>
      </c>
      <c r="L47" s="12">
        <f>SUM('July 2023'!G84)</f>
        <v>1834.35</v>
      </c>
      <c r="M47" s="12">
        <f>SUM('Aug 2023'!G84)</f>
        <v>0</v>
      </c>
      <c r="N47" s="12">
        <f>SUM('Sept 2023'!G84)</f>
        <v>0</v>
      </c>
      <c r="O47" s="12">
        <f t="shared" ref="O47:O52" si="15">SUM(C47:N47)</f>
        <v>15983.310000000001</v>
      </c>
      <c r="P47" s="12">
        <f t="shared" ref="P47:P52" si="16">B47-O47</f>
        <v>-3183.3100000000013</v>
      </c>
      <c r="Q47" s="9">
        <f t="shared" ref="Q47:Q52" si="17">O47/B47</f>
        <v>1.24869609375</v>
      </c>
    </row>
    <row r="48" spans="1:17" x14ac:dyDescent="0.25">
      <c r="A48" s="3" t="s">
        <v>42</v>
      </c>
      <c r="B48" s="123">
        <v>2900</v>
      </c>
      <c r="C48" s="11">
        <f>SUM('Oct 2022'!F161)</f>
        <v>143.69</v>
      </c>
      <c r="D48" s="12">
        <f>SUM('Nov2022'!F160)</f>
        <v>255.44</v>
      </c>
      <c r="E48" s="12">
        <f>SUM('Dec 2022'!F160)</f>
        <v>252.01</v>
      </c>
      <c r="F48" s="12">
        <f>SUM('Jan 2023'!F150)</f>
        <v>183.54</v>
      </c>
      <c r="G48" s="12">
        <f>SUM('Feb 2023'!F150)</f>
        <v>220.94</v>
      </c>
      <c r="H48" s="12">
        <f>SUM('March 2023'!F150)</f>
        <v>162.53</v>
      </c>
      <c r="I48" s="12">
        <f>SUM('April 2023'!F151)</f>
        <v>289.91000000000003</v>
      </c>
      <c r="J48" s="12">
        <f>SUM('May 2023'!F151)</f>
        <v>117.22</v>
      </c>
      <c r="K48" s="12">
        <f>SUM('June 2023'!G151)</f>
        <v>166.24</v>
      </c>
      <c r="L48" s="12">
        <f>SUM('July 2023'!F152)</f>
        <v>0</v>
      </c>
      <c r="M48" s="12">
        <f>SUM('Aug 2023'!F151)</f>
        <v>0</v>
      </c>
      <c r="N48" s="12">
        <f>SUM('Sept 2023'!F151)</f>
        <v>0</v>
      </c>
      <c r="O48" s="12">
        <f t="shared" si="15"/>
        <v>1791.52</v>
      </c>
      <c r="P48" s="12">
        <f t="shared" si="16"/>
        <v>1108.48</v>
      </c>
      <c r="Q48" s="9">
        <f t="shared" si="17"/>
        <v>0.61776551724137929</v>
      </c>
    </row>
    <row r="49" spans="1:17" x14ac:dyDescent="0.25">
      <c r="A49" s="3" t="s">
        <v>43</v>
      </c>
      <c r="B49" s="123">
        <v>39200</v>
      </c>
      <c r="C49" s="11">
        <f>SUM('Oct 2022'!F153)</f>
        <v>2418.2599999999998</v>
      </c>
      <c r="D49" s="12">
        <f>SUM('Nov2022'!F152)</f>
        <v>1827.52</v>
      </c>
      <c r="E49" s="12">
        <f>SUM('Dec 2022'!F152)</f>
        <v>1974.62</v>
      </c>
      <c r="F49" s="12">
        <f>SUM('Jan 2023'!F142)</f>
        <v>2326.48</v>
      </c>
      <c r="G49" s="12">
        <f>SUM('Feb 2023'!F142)</f>
        <v>1918.46</v>
      </c>
      <c r="H49" s="12">
        <f>SUM('March 2023'!F142)</f>
        <v>1993.16</v>
      </c>
      <c r="I49" s="12">
        <f>SUM('April 2023'!F143)</f>
        <v>2415.0099999999998</v>
      </c>
      <c r="J49" s="12">
        <f>SUM('May 2023'!F143)</f>
        <v>2293.2600000000002</v>
      </c>
      <c r="K49" s="12">
        <f>SUM('June 2023'!G143)</f>
        <v>2689.51</v>
      </c>
      <c r="L49" s="12">
        <f>SUM('July 2023'!F144)</f>
        <v>2889.52</v>
      </c>
      <c r="M49" s="12">
        <f>SUM('Aug 2023'!F143)</f>
        <v>0</v>
      </c>
      <c r="N49" s="12">
        <f>SUM('Sept 2023'!F143)</f>
        <v>0</v>
      </c>
      <c r="O49" s="12">
        <f t="shared" si="15"/>
        <v>22745.8</v>
      </c>
      <c r="P49" s="12">
        <f t="shared" si="16"/>
        <v>16454.2</v>
      </c>
      <c r="Q49" s="9">
        <f t="shared" si="17"/>
        <v>0.58024999999999993</v>
      </c>
    </row>
    <row r="50" spans="1:17" x14ac:dyDescent="0.25">
      <c r="A50" s="3" t="s">
        <v>44</v>
      </c>
      <c r="B50" s="123">
        <v>10340</v>
      </c>
      <c r="C50" s="11">
        <f>SUM('Oct 2022'!F175)</f>
        <v>762.49</v>
      </c>
      <c r="D50" s="12">
        <f>SUM('Nov2022'!F174)</f>
        <v>859.37999999999988</v>
      </c>
      <c r="E50" s="12">
        <f>SUM('Dec 2022'!F174)</f>
        <v>902.6400000000001</v>
      </c>
      <c r="F50" s="12">
        <f>SUM('Jan 2023'!F164)</f>
        <v>2295.56</v>
      </c>
      <c r="G50" s="12">
        <f>SUM('Feb 2023'!F164)</f>
        <v>1392.92</v>
      </c>
      <c r="H50" s="12">
        <f>SUM('March 2023'!F164)</f>
        <v>917.06000000000017</v>
      </c>
      <c r="I50" s="12">
        <f>SUM('April 2023'!F165)</f>
        <v>996.37000000000012</v>
      </c>
      <c r="J50" s="12">
        <f>SUM('May 2023'!F165)</f>
        <v>974.74</v>
      </c>
      <c r="K50" s="12">
        <f>SUM('June 2023'!G165)</f>
        <v>1956.69</v>
      </c>
      <c r="L50" s="12">
        <f>SUM('July 2023'!F166)</f>
        <v>1003.58</v>
      </c>
      <c r="M50" s="12">
        <f>SUM('Aug 2023'!F165)</f>
        <v>0</v>
      </c>
      <c r="N50" s="12">
        <f>SUM('Sept 2023'!F165)</f>
        <v>0</v>
      </c>
      <c r="O50" s="12">
        <f t="shared" si="15"/>
        <v>12061.43</v>
      </c>
      <c r="P50" s="12">
        <f t="shared" si="16"/>
        <v>-1721.4300000000003</v>
      </c>
      <c r="Q50" s="9">
        <f t="shared" si="17"/>
        <v>1.166482591876209</v>
      </c>
    </row>
    <row r="51" spans="1:17" ht="15.75" thickBot="1" x14ac:dyDescent="0.3">
      <c r="A51" s="17" t="s">
        <v>45</v>
      </c>
      <c r="B51" s="124">
        <v>9990</v>
      </c>
      <c r="C51" s="19">
        <f>SUM('Oct 2022'!F169)</f>
        <v>727.95</v>
      </c>
      <c r="D51" s="20">
        <f>SUM('Nov2022'!F168)</f>
        <v>675.49999999999989</v>
      </c>
      <c r="E51" s="20">
        <f>SUM('Dec 2022'!F168)</f>
        <v>1326.8600000000001</v>
      </c>
      <c r="F51" s="20">
        <f>SUM('Jan 2023'!F158)</f>
        <v>1735.81</v>
      </c>
      <c r="G51" s="20">
        <f>SUM('Feb 2023'!F158)</f>
        <v>1098.32</v>
      </c>
      <c r="H51" s="20">
        <f>SUM('March 2023'!F158)</f>
        <v>1641.05</v>
      </c>
      <c r="I51" s="20">
        <f>SUM('April 2023'!F159)</f>
        <v>936.8599999999999</v>
      </c>
      <c r="J51" s="20">
        <f>SUM('May 2023'!F159)</f>
        <v>1185.3799999999999</v>
      </c>
      <c r="K51" s="20">
        <f>SUM('June 2023'!G159)</f>
        <v>2046.85</v>
      </c>
      <c r="L51" s="20">
        <f>SUM('July 2023'!F160)</f>
        <v>816.04</v>
      </c>
      <c r="M51" s="20">
        <f>SUM('Aug 2023'!F159)</f>
        <v>0</v>
      </c>
      <c r="N51" s="20">
        <f>SUM('Sept 2023'!F159)</f>
        <v>0</v>
      </c>
      <c r="O51" s="20">
        <f t="shared" si="15"/>
        <v>12190.619999999999</v>
      </c>
      <c r="P51" s="20">
        <f t="shared" si="16"/>
        <v>-2200.619999999999</v>
      </c>
      <c r="Q51" s="26">
        <f t="shared" si="17"/>
        <v>1.2202822822822821</v>
      </c>
    </row>
    <row r="52" spans="1:17" ht="15.75" thickTop="1" x14ac:dyDescent="0.25">
      <c r="A52" s="21" t="s">
        <v>46</v>
      </c>
      <c r="B52" s="22">
        <f>SUM(B47:B51)</f>
        <v>75230</v>
      </c>
      <c r="C52" s="22">
        <f t="shared" ref="C52:N52" si="18">SUM(C47:C51)</f>
        <v>5423.3799999999992</v>
      </c>
      <c r="D52" s="22">
        <f t="shared" si="18"/>
        <v>4990.72</v>
      </c>
      <c r="E52" s="22">
        <f t="shared" si="18"/>
        <v>5846.1399999999994</v>
      </c>
      <c r="F52" s="22">
        <f t="shared" si="18"/>
        <v>7974.9499999999989</v>
      </c>
      <c r="G52" s="22">
        <f t="shared" si="18"/>
        <v>6271.13</v>
      </c>
      <c r="H52" s="22">
        <f t="shared" si="18"/>
        <v>5367.34</v>
      </c>
      <c r="I52" s="22">
        <f t="shared" si="18"/>
        <v>7002.2899999999991</v>
      </c>
      <c r="J52" s="22">
        <f t="shared" si="18"/>
        <v>6313.55</v>
      </c>
      <c r="K52" s="22">
        <f t="shared" si="18"/>
        <v>9039.69</v>
      </c>
      <c r="L52" s="22">
        <f t="shared" si="18"/>
        <v>6543.49</v>
      </c>
      <c r="M52" s="22">
        <f t="shared" si="18"/>
        <v>0</v>
      </c>
      <c r="N52" s="22">
        <f t="shared" si="18"/>
        <v>0</v>
      </c>
      <c r="O52" s="24">
        <f t="shared" si="15"/>
        <v>64772.68</v>
      </c>
      <c r="P52" s="24">
        <f t="shared" si="16"/>
        <v>10457.32</v>
      </c>
      <c r="Q52" s="25">
        <f t="shared" si="17"/>
        <v>0.86099534760069119</v>
      </c>
    </row>
    <row r="53" spans="1:17" x14ac:dyDescent="0.25">
      <c r="A53" s="3"/>
      <c r="B53" s="10"/>
      <c r="C53" s="11"/>
      <c r="D53" s="12"/>
      <c r="E53" s="12"/>
      <c r="F53" s="12"/>
      <c r="G53" s="12"/>
      <c r="H53" s="12"/>
      <c r="I53" s="12"/>
      <c r="J53" s="12"/>
      <c r="K53" s="12"/>
      <c r="L53" s="12"/>
      <c r="M53" s="12"/>
      <c r="N53" s="12"/>
      <c r="O53" s="12"/>
      <c r="P53" s="12"/>
      <c r="Q53" s="9"/>
    </row>
    <row r="54" spans="1:17" x14ac:dyDescent="0.25">
      <c r="A54" s="15" t="s">
        <v>47</v>
      </c>
      <c r="B54" s="10"/>
      <c r="C54" s="11"/>
      <c r="D54" s="12"/>
      <c r="E54" s="12"/>
      <c r="F54" s="12"/>
      <c r="G54" s="12"/>
      <c r="H54" s="12"/>
      <c r="I54" s="12"/>
      <c r="J54" s="12"/>
      <c r="K54" s="12"/>
      <c r="L54" s="12"/>
      <c r="M54" s="12"/>
      <c r="N54" s="12"/>
      <c r="O54" s="12"/>
      <c r="P54" s="12"/>
      <c r="Q54" s="9"/>
    </row>
    <row r="55" spans="1:17" x14ac:dyDescent="0.25">
      <c r="A55" s="13" t="s">
        <v>48</v>
      </c>
      <c r="B55" s="123">
        <v>1000</v>
      </c>
      <c r="C55" s="11">
        <f>SUM('Oct 2022'!F185+'Oct 2022'!F184)</f>
        <v>0</v>
      </c>
      <c r="D55" s="12">
        <f>SUM('Nov2022'!F183+'Nov2022'!F184)</f>
        <v>0</v>
      </c>
      <c r="E55" s="12">
        <f>SUM('Dec 2022'!F183+'Dec 2022'!F184)</f>
        <v>0</v>
      </c>
      <c r="F55" s="12">
        <f>SUM('Jan 2023'!F173+'Jan 2023'!F174)</f>
        <v>0</v>
      </c>
      <c r="G55" s="12">
        <f>SUM('Feb 2023'!F173+'Feb 2023'!F174)</f>
        <v>0</v>
      </c>
      <c r="H55" s="12">
        <f>SUM('March 2023'!F173+'March 2023'!F174)</f>
        <v>0</v>
      </c>
      <c r="I55" s="12">
        <f>SUM('April 2023'!F174+'April 2023'!F175)</f>
        <v>0</v>
      </c>
      <c r="J55" s="12">
        <f>SUM('May 2023'!F174+'May 2023'!F175)</f>
        <v>0</v>
      </c>
      <c r="K55" s="12">
        <f>SUM('June 2023'!F174+'June 2023'!F175)</f>
        <v>0</v>
      </c>
      <c r="L55" s="12">
        <f>SUM('July 2023'!F175+'July 2023'!F176)</f>
        <v>250</v>
      </c>
      <c r="M55" s="12">
        <f>SUM('Aug 2023'!F174+'Aug 2023'!F175)</f>
        <v>0</v>
      </c>
      <c r="N55" s="12">
        <f>SUM('Sept 2023'!F174+'Sept 2023'!F175)</f>
        <v>0</v>
      </c>
      <c r="O55" s="12">
        <f t="shared" ref="O55:O60" si="19">SUM(C55:N55)</f>
        <v>250</v>
      </c>
      <c r="P55" s="12">
        <f t="shared" ref="P55:P60" si="20">B55-O55</f>
        <v>750</v>
      </c>
      <c r="Q55" s="9">
        <f t="shared" ref="Q55:Q60" si="21">O55/B55</f>
        <v>0.25</v>
      </c>
    </row>
    <row r="56" spans="1:17" x14ac:dyDescent="0.25">
      <c r="A56" s="3" t="s">
        <v>49</v>
      </c>
      <c r="B56" s="123">
        <v>30000</v>
      </c>
      <c r="C56" s="11">
        <f>SUM('Oct 2022'!F181+'Oct 2022'!F183)</f>
        <v>734.25</v>
      </c>
      <c r="D56" s="12">
        <f>SUM('Nov2022'!F180+'Nov2022'!F182)</f>
        <v>532</v>
      </c>
      <c r="E56" s="12">
        <f>SUM('Dec 2022'!F180+'Dec 2022'!F182)</f>
        <v>2380</v>
      </c>
      <c r="F56" s="12">
        <f>SUM('Jan 2023'!F170+'Jan 2023'!F172)</f>
        <v>2387.5</v>
      </c>
      <c r="G56" s="12">
        <f>SUM('Feb 2023'!F170+'Feb 2023'!F172)</f>
        <v>3935</v>
      </c>
      <c r="H56" s="12">
        <f>SUM('March 2023'!F170+'March 2023'!F172)</f>
        <v>0</v>
      </c>
      <c r="I56" s="12">
        <f>SUM('April 2023'!F171+'April 2023'!F173)</f>
        <v>3313.5</v>
      </c>
      <c r="J56" s="12">
        <f>SUM('May 2023'!F171+'May 2023'!F173)</f>
        <v>3122</v>
      </c>
      <c r="K56" s="12">
        <f>SUM('June 2023'!F171+'June 2023'!F173)</f>
        <v>1904</v>
      </c>
      <c r="L56" s="12">
        <f>SUM('July 2023'!F172+'July 2023'!F174)</f>
        <v>1820</v>
      </c>
      <c r="M56" s="12">
        <f>SUM('Aug 2023'!F171+'Aug 2023'!F173)</f>
        <v>0</v>
      </c>
      <c r="N56" s="12">
        <f>SUM('Sept 2023'!F171+'Sept 2023'!F173)</f>
        <v>0</v>
      </c>
      <c r="O56" s="12">
        <f t="shared" si="19"/>
        <v>20128.25</v>
      </c>
      <c r="P56" s="12">
        <f t="shared" si="20"/>
        <v>9871.75</v>
      </c>
      <c r="Q56" s="9">
        <f t="shared" si="21"/>
        <v>0.67094166666666666</v>
      </c>
    </row>
    <row r="57" spans="1:17" x14ac:dyDescent="0.25">
      <c r="A57" s="3" t="s">
        <v>50</v>
      </c>
      <c r="B57" s="123">
        <v>10000</v>
      </c>
      <c r="C57" s="11">
        <f>SUM('Oct 2022'!F182)</f>
        <v>0</v>
      </c>
      <c r="D57" s="12">
        <f>SUM('Nov2022'!F181)</f>
        <v>0</v>
      </c>
      <c r="E57" s="12">
        <f>SUM('Dec 2022'!F181)</f>
        <v>0</v>
      </c>
      <c r="F57" s="12">
        <f>SUM('Jan 2023'!F171)</f>
        <v>0</v>
      </c>
      <c r="G57" s="12">
        <f>SUM('Feb 2023'!F171)</f>
        <v>0</v>
      </c>
      <c r="H57" s="12">
        <f>SUM('March 2023'!F171)</f>
        <v>0</v>
      </c>
      <c r="I57" s="12">
        <f>SUM('April 2023'!F172)</f>
        <v>0</v>
      </c>
      <c r="J57" s="12">
        <f>SUM('May 2023'!F172)</f>
        <v>0</v>
      </c>
      <c r="K57" s="12">
        <f>SUM('June 2023'!F172)</f>
        <v>10175.620000000001</v>
      </c>
      <c r="L57" s="12">
        <f>SUM('July 2023'!F173)</f>
        <v>0</v>
      </c>
      <c r="M57" s="12">
        <f>SUM('Aug 2023'!F172)</f>
        <v>0</v>
      </c>
      <c r="N57" s="12">
        <f>SUM('Sept 2023'!F172)</f>
        <v>0</v>
      </c>
      <c r="O57" s="12">
        <f t="shared" si="19"/>
        <v>10175.620000000001</v>
      </c>
      <c r="P57" s="12">
        <f t="shared" si="20"/>
        <v>-175.6200000000008</v>
      </c>
      <c r="Q57" s="9">
        <f t="shared" si="21"/>
        <v>1.0175620000000001</v>
      </c>
    </row>
    <row r="58" spans="1:17" x14ac:dyDescent="0.25">
      <c r="A58" s="3" t="s">
        <v>51</v>
      </c>
      <c r="B58" s="123">
        <v>2700</v>
      </c>
      <c r="C58" s="11">
        <f>SUM('Oct 2022'!F180)</f>
        <v>-200</v>
      </c>
      <c r="D58" s="12">
        <f>SUM('Nov2022'!F179)</f>
        <v>0</v>
      </c>
      <c r="E58" s="12">
        <f>SUM('Dec 2022'!F179)</f>
        <v>-200</v>
      </c>
      <c r="F58" s="12">
        <f>SUM('Jan 2023'!F169)</f>
        <v>0</v>
      </c>
      <c r="G58" s="12">
        <f>SUM('Feb 2023'!F169)</f>
        <v>1000</v>
      </c>
      <c r="H58" s="12">
        <f>SUM('March 2023'!F169)</f>
        <v>1300</v>
      </c>
      <c r="I58" s="12">
        <f>SUM('April 2023'!F170)</f>
        <v>0</v>
      </c>
      <c r="J58" s="12">
        <f>SUM('May 2023'!F170)</f>
        <v>40</v>
      </c>
      <c r="K58" s="12">
        <f>SUM('June 2023'!F170)</f>
        <v>0</v>
      </c>
      <c r="L58" s="12">
        <f>SUM('July 2023'!F171)</f>
        <v>0</v>
      </c>
      <c r="M58" s="12">
        <f>SUM('Aug 2023'!F170)</f>
        <v>0</v>
      </c>
      <c r="N58" s="12">
        <f>SUM('Sept 2023'!F170)</f>
        <v>0</v>
      </c>
      <c r="O58" s="12">
        <f t="shared" si="19"/>
        <v>1940</v>
      </c>
      <c r="P58" s="12">
        <f t="shared" si="20"/>
        <v>760</v>
      </c>
      <c r="Q58" s="9">
        <f t="shared" si="21"/>
        <v>0.71851851851851856</v>
      </c>
    </row>
    <row r="59" spans="1:17" ht="15.75" thickBot="1" x14ac:dyDescent="0.3">
      <c r="A59" s="17" t="s">
        <v>52</v>
      </c>
      <c r="B59" s="124">
        <v>1100</v>
      </c>
      <c r="C59" s="19">
        <f>SUM('Oct 2022'!F38)</f>
        <v>389.99</v>
      </c>
      <c r="D59" s="20">
        <f>SUM('Nov2022'!F37)</f>
        <v>50</v>
      </c>
      <c r="E59" s="20">
        <f>SUM('Dec 2022'!F37)</f>
        <v>0</v>
      </c>
      <c r="F59" s="20">
        <f>SUM('Jan 2023'!F37)</f>
        <v>55</v>
      </c>
      <c r="G59" s="20">
        <f>SUM('Feb 2023'!F37)</f>
        <v>50</v>
      </c>
      <c r="H59" s="20">
        <f>SUM('March 2023'!F37)</f>
        <v>45</v>
      </c>
      <c r="I59" s="20">
        <f>SUM('April 2023'!F37)</f>
        <v>50</v>
      </c>
      <c r="J59" s="20">
        <f>SUM('May 2023'!F37)</f>
        <v>50</v>
      </c>
      <c r="K59" s="20">
        <f>SUM('June 2023'!F37)</f>
        <v>0</v>
      </c>
      <c r="L59" s="20">
        <f>SUM('July 2023'!F37)</f>
        <v>0</v>
      </c>
      <c r="M59" s="20">
        <f>SUM('Aug 2023'!F37)</f>
        <v>0</v>
      </c>
      <c r="N59" s="20">
        <f>SUM('Sept 2023'!F37)</f>
        <v>0</v>
      </c>
      <c r="O59" s="20">
        <f t="shared" si="19"/>
        <v>689.99</v>
      </c>
      <c r="P59" s="20">
        <f t="shared" si="20"/>
        <v>410.01</v>
      </c>
      <c r="Q59" s="26">
        <f t="shared" si="21"/>
        <v>0.62726363636363636</v>
      </c>
    </row>
    <row r="60" spans="1:17" ht="15.75" thickTop="1" x14ac:dyDescent="0.25">
      <c r="A60" s="21" t="s">
        <v>53</v>
      </c>
      <c r="B60" s="22">
        <f>SUM(B55:B59)</f>
        <v>44800</v>
      </c>
      <c r="C60" s="22">
        <f t="shared" ref="C60:N60" si="22">SUM(C55:C59)</f>
        <v>924.24</v>
      </c>
      <c r="D60" s="22">
        <f t="shared" si="22"/>
        <v>582</v>
      </c>
      <c r="E60" s="22">
        <f t="shared" si="22"/>
        <v>2180</v>
      </c>
      <c r="F60" s="22">
        <f t="shared" si="22"/>
        <v>2442.5</v>
      </c>
      <c r="G60" s="22">
        <f t="shared" si="22"/>
        <v>4985</v>
      </c>
      <c r="H60" s="22">
        <f t="shared" si="22"/>
        <v>1345</v>
      </c>
      <c r="I60" s="22">
        <f t="shared" si="22"/>
        <v>3363.5</v>
      </c>
      <c r="J60" s="22">
        <f t="shared" si="22"/>
        <v>3212</v>
      </c>
      <c r="K60" s="22">
        <f t="shared" si="22"/>
        <v>12079.62</v>
      </c>
      <c r="L60" s="22">
        <f t="shared" si="22"/>
        <v>2070</v>
      </c>
      <c r="M60" s="22">
        <f t="shared" si="22"/>
        <v>0</v>
      </c>
      <c r="N60" s="22">
        <f t="shared" si="22"/>
        <v>0</v>
      </c>
      <c r="O60" s="24">
        <f t="shared" si="19"/>
        <v>33183.86</v>
      </c>
      <c r="P60" s="24">
        <f t="shared" si="20"/>
        <v>11616.14</v>
      </c>
      <c r="Q60" s="25">
        <f t="shared" si="21"/>
        <v>0.74071116071428578</v>
      </c>
    </row>
    <row r="61" spans="1:17" x14ac:dyDescent="0.25">
      <c r="A61" s="3"/>
      <c r="B61" s="10"/>
      <c r="C61" s="11"/>
      <c r="D61" s="12"/>
      <c r="E61" s="12"/>
      <c r="F61" s="12"/>
      <c r="G61" s="12"/>
      <c r="H61" s="12"/>
      <c r="I61" s="12"/>
      <c r="J61" s="12"/>
      <c r="K61" s="12"/>
      <c r="L61" s="12"/>
      <c r="M61" s="12"/>
      <c r="N61" s="12"/>
      <c r="O61" s="12"/>
      <c r="P61" s="12"/>
      <c r="Q61" s="9"/>
    </row>
    <row r="62" spans="1:17" x14ac:dyDescent="0.25">
      <c r="A62" s="15" t="s">
        <v>54</v>
      </c>
      <c r="B62" s="10"/>
      <c r="C62" s="11"/>
      <c r="D62" s="12"/>
      <c r="E62" s="12"/>
      <c r="F62" s="12"/>
      <c r="G62" s="12"/>
      <c r="H62" s="12"/>
      <c r="I62" s="12"/>
      <c r="J62" s="12"/>
      <c r="K62" s="12"/>
      <c r="L62" s="12"/>
      <c r="M62" s="12"/>
      <c r="N62" s="12"/>
      <c r="O62" s="12"/>
      <c r="P62" s="12"/>
      <c r="Q62" s="9"/>
    </row>
    <row r="63" spans="1:17" x14ac:dyDescent="0.25">
      <c r="A63" s="3" t="s">
        <v>55</v>
      </c>
      <c r="B63" s="123">
        <v>242000</v>
      </c>
      <c r="C63" s="11">
        <f>SUM('Oct 2022'!F124)</f>
        <v>20166</v>
      </c>
      <c r="D63" s="12">
        <f>SUM('Nov2022'!F123)</f>
        <v>20166</v>
      </c>
      <c r="E63" s="12">
        <f>SUM('Dec 2022'!F123)</f>
        <v>20166</v>
      </c>
      <c r="F63" s="12">
        <f>SUM('Jan 2023'!F113)</f>
        <v>20166</v>
      </c>
      <c r="G63" s="12">
        <f>SUM('Feb 2023'!F113)</f>
        <v>20166</v>
      </c>
      <c r="H63" s="12">
        <f>SUM('March 2023'!F113)</f>
        <v>20166</v>
      </c>
      <c r="I63" s="12">
        <v>20166</v>
      </c>
      <c r="J63" s="12">
        <f>SUM('May 2023'!F114)</f>
        <v>13130</v>
      </c>
      <c r="K63" s="12">
        <f>SUM('June 2023'!F114)</f>
        <v>0</v>
      </c>
      <c r="L63" s="12">
        <v>30000</v>
      </c>
      <c r="M63" s="12">
        <f>SUM('Aug 2023'!F114)</f>
        <v>0</v>
      </c>
      <c r="N63" s="12">
        <f>SUM('Sept 2023'!F114)</f>
        <v>0</v>
      </c>
      <c r="O63" s="12">
        <f t="shared" ref="O63:O65" si="23">SUM(C63:N63)</f>
        <v>184292</v>
      </c>
      <c r="P63" s="12">
        <f t="shared" ref="P63:P65" si="24">B63-O63</f>
        <v>57708</v>
      </c>
      <c r="Q63" s="9">
        <f t="shared" ref="Q63:Q65" si="25">O63/B63</f>
        <v>0.76153719008264464</v>
      </c>
    </row>
    <row r="64" spans="1:17" ht="15.75" thickBot="1" x14ac:dyDescent="0.3">
      <c r="A64" s="17" t="s">
        <v>56</v>
      </c>
      <c r="B64" s="124">
        <v>18380</v>
      </c>
      <c r="C64" s="19">
        <f>SUM('Oct 2022'!F122+'Oct 2022'!F123)</f>
        <v>9043.1200000000008</v>
      </c>
      <c r="D64" s="20">
        <f>SUM('Nov2022'!F121+'Nov2022'!F122)</f>
        <v>0</v>
      </c>
      <c r="E64" s="20">
        <f>SUM('Dec 2022'!F121+'Dec 2022'!F122)</f>
        <v>299.60000000000002</v>
      </c>
      <c r="F64" s="20">
        <f>SUM('Jan 2023'!F111+'Jan 2023'!F112)</f>
        <v>612.5</v>
      </c>
      <c r="G64" s="20">
        <f>SUM('Feb 2023'!F111+'Feb 2023'!F112)</f>
        <v>0</v>
      </c>
      <c r="H64" s="20">
        <f>SUM('March 2023'!F111+'March 2023'!F112)</f>
        <v>0</v>
      </c>
      <c r="I64" s="20">
        <f>SUM('April 2023'!F112+'April 2023'!F113)</f>
        <v>2530.5100000000002</v>
      </c>
      <c r="J64" s="20">
        <f>SUM('May 2023'!F112+'May 2023'!F113)</f>
        <v>0</v>
      </c>
      <c r="K64" s="20">
        <v>700</v>
      </c>
      <c r="L64" s="20">
        <f>SUM('July 2023'!F112+'July 2023'!F113)</f>
        <v>1312.15</v>
      </c>
      <c r="M64" s="20">
        <f>SUM('Aug 2023'!F112+'Aug 2023'!F113)</f>
        <v>0</v>
      </c>
      <c r="N64" s="20">
        <f>SUM('Sept 2023'!F112+'Sept 2023'!F113)</f>
        <v>0</v>
      </c>
      <c r="O64" s="20">
        <f t="shared" si="23"/>
        <v>14497.880000000001</v>
      </c>
      <c r="P64" s="20">
        <f t="shared" si="24"/>
        <v>3882.119999999999</v>
      </c>
      <c r="Q64" s="26">
        <f t="shared" si="25"/>
        <v>0.78878563656147993</v>
      </c>
    </row>
    <row r="65" spans="1:17" ht="16.5" thickTop="1" thickBot="1" x14ac:dyDescent="0.3">
      <c r="A65" s="30" t="s">
        <v>57</v>
      </c>
      <c r="B65" s="31">
        <f>SUM(B63:B64)</f>
        <v>260380</v>
      </c>
      <c r="C65" s="31">
        <f t="shared" ref="C65:N65" si="26">SUM(C63:C64)</f>
        <v>29209.120000000003</v>
      </c>
      <c r="D65" s="31">
        <f t="shared" si="26"/>
        <v>20166</v>
      </c>
      <c r="E65" s="31">
        <f t="shared" si="26"/>
        <v>20465.599999999999</v>
      </c>
      <c r="F65" s="31">
        <f t="shared" si="26"/>
        <v>20778.5</v>
      </c>
      <c r="G65" s="31">
        <f t="shared" si="26"/>
        <v>20166</v>
      </c>
      <c r="H65" s="31">
        <f t="shared" si="26"/>
        <v>20166</v>
      </c>
      <c r="I65" s="31">
        <f t="shared" si="26"/>
        <v>22696.510000000002</v>
      </c>
      <c r="J65" s="31">
        <f t="shared" si="26"/>
        <v>13130</v>
      </c>
      <c r="K65" s="31">
        <f t="shared" si="26"/>
        <v>700</v>
      </c>
      <c r="L65" s="31">
        <f t="shared" si="26"/>
        <v>31312.15</v>
      </c>
      <c r="M65" s="31">
        <f t="shared" si="26"/>
        <v>0</v>
      </c>
      <c r="N65" s="31">
        <f t="shared" si="26"/>
        <v>0</v>
      </c>
      <c r="O65" s="32">
        <f t="shared" si="23"/>
        <v>198789.88</v>
      </c>
      <c r="P65" s="32">
        <f t="shared" si="24"/>
        <v>61590.119999999995</v>
      </c>
      <c r="Q65" s="33">
        <f t="shared" si="25"/>
        <v>0.76346063445733159</v>
      </c>
    </row>
    <row r="66" spans="1:17" x14ac:dyDescent="0.25">
      <c r="A66" s="28"/>
    </row>
    <row r="67" spans="1:17" ht="15.75" thickBot="1" x14ac:dyDescent="0.3"/>
    <row r="68" spans="1:17" ht="45" x14ac:dyDescent="0.25">
      <c r="A68" s="3"/>
      <c r="B68" s="4" t="s">
        <v>0</v>
      </c>
      <c r="C68" s="5">
        <v>44835</v>
      </c>
      <c r="D68" s="6">
        <v>44866</v>
      </c>
      <c r="E68" s="6">
        <v>44896</v>
      </c>
      <c r="F68" s="6">
        <v>44927</v>
      </c>
      <c r="G68" s="6">
        <v>44958</v>
      </c>
      <c r="H68" s="6">
        <v>44986</v>
      </c>
      <c r="I68" s="6">
        <v>45017</v>
      </c>
      <c r="J68" s="6">
        <v>45047</v>
      </c>
      <c r="K68" s="6">
        <v>45078</v>
      </c>
      <c r="L68" s="6">
        <v>45108</v>
      </c>
      <c r="M68" s="6">
        <v>45139</v>
      </c>
      <c r="N68" s="6">
        <v>45170</v>
      </c>
      <c r="O68" s="7" t="s">
        <v>1</v>
      </c>
      <c r="P68" s="8" t="s">
        <v>2</v>
      </c>
      <c r="Q68" s="9"/>
    </row>
    <row r="69" spans="1:17" x14ac:dyDescent="0.25">
      <c r="A69" s="3"/>
      <c r="B69" s="10"/>
      <c r="C69" s="11"/>
      <c r="D69" s="12"/>
      <c r="E69" s="12"/>
      <c r="F69" s="12"/>
      <c r="G69" s="12"/>
      <c r="H69" s="12"/>
      <c r="I69" s="12"/>
      <c r="J69" s="12"/>
      <c r="K69" s="12"/>
      <c r="L69" s="12"/>
      <c r="M69" s="12"/>
      <c r="N69" s="12"/>
      <c r="O69" s="12"/>
      <c r="P69" s="12"/>
      <c r="Q69" s="9"/>
    </row>
    <row r="70" spans="1:17" x14ac:dyDescent="0.25">
      <c r="A70" s="15" t="s">
        <v>58</v>
      </c>
      <c r="B70" s="10"/>
      <c r="C70" s="11"/>
      <c r="D70" s="12"/>
      <c r="E70" s="12"/>
      <c r="F70" s="12"/>
      <c r="G70" s="12"/>
      <c r="H70" s="12"/>
      <c r="I70" s="12"/>
      <c r="J70" s="12"/>
      <c r="K70" s="12"/>
      <c r="L70" s="12"/>
      <c r="M70" s="12"/>
      <c r="N70" s="12"/>
      <c r="O70" s="12"/>
      <c r="P70" s="12"/>
      <c r="Q70" s="9"/>
    </row>
    <row r="71" spans="1:17" x14ac:dyDescent="0.25">
      <c r="A71" s="3" t="s">
        <v>59</v>
      </c>
      <c r="B71" s="123">
        <v>11250</v>
      </c>
      <c r="C71" s="11">
        <f>SUM('Oct 2022'!F31+'Oct 2022'!F128+'Oct 2022'!F130)</f>
        <v>323.8</v>
      </c>
      <c r="D71" s="12">
        <f>SUM('Nov2022'!F31+'Nov2022'!F127+'Nov2022'!F129)</f>
        <v>327.9</v>
      </c>
      <c r="E71" s="12">
        <f>SUM('Dec 2022'!F31+'Dec 2022'!F127+'Dec 2022'!F129)</f>
        <v>155.41</v>
      </c>
      <c r="F71" s="12">
        <f>SUM('Jan 2023'!F31+'Jan 2023'!F117+'Jan 2023'!F119)</f>
        <v>1058.97</v>
      </c>
      <c r="G71" s="12">
        <f>SUM('Feb 2023'!F31+'Feb 2023'!F117+'Feb 2023'!F119)</f>
        <v>1078.6100000000001</v>
      </c>
      <c r="H71" s="12">
        <f>SUM('March 2023'!F31+'March 2023'!F117+'March 2023'!F119)</f>
        <v>805.76</v>
      </c>
      <c r="I71" s="12">
        <f>SUM('April 2023'!F31+'April 2023'!F118+'April 2023'!F120)</f>
        <v>1006.3</v>
      </c>
      <c r="J71" s="12">
        <f>SUM('May 2023'!F31+'May 2023'!F118+'May 2023'!F120)</f>
        <v>842.19</v>
      </c>
      <c r="K71" s="12">
        <v>1125.8699999999999</v>
      </c>
      <c r="L71" s="12">
        <f>SUM('July 2023'!F31+'July 2023'!F119+'July 2023'!F121)</f>
        <v>1296.6500000000001</v>
      </c>
      <c r="M71" s="12">
        <f>SUM('Aug 2023'!F31+'Aug 2023'!F118+'Aug 2023'!F120)</f>
        <v>0</v>
      </c>
      <c r="N71" s="12">
        <f>SUM('Sept 2023'!F31+'Sept 2023'!F118+'Sept 2023'!F120)</f>
        <v>0</v>
      </c>
      <c r="O71" s="12">
        <f t="shared" ref="O71:O82" si="27">SUM(C71:N71)</f>
        <v>8021.4600000000009</v>
      </c>
      <c r="P71" s="12">
        <f t="shared" ref="P71:P82" si="28">B71-O71</f>
        <v>3228.5399999999991</v>
      </c>
      <c r="Q71" s="9">
        <f t="shared" ref="Q71:Q82" si="29">O71/B71</f>
        <v>0.7130186666666668</v>
      </c>
    </row>
    <row r="72" spans="1:17" x14ac:dyDescent="0.25">
      <c r="A72" s="3" t="s">
        <v>60</v>
      </c>
      <c r="B72" s="123">
        <v>9000</v>
      </c>
      <c r="C72" s="11">
        <f>SUM('Oct 2022'!F102+'Oct 2022'!F103+'Oct 2022'!F105+'Oct 2022'!F106+'Oct 2022'!F107+'Oct 2022'!F108+'Oct 2022'!F109+'Oct 2022'!F110+'Oct 2022'!F111+'Oct 2022'!F30)</f>
        <v>0</v>
      </c>
      <c r="D72" s="12">
        <f>SUM('Nov2022'!F101+'Nov2022'!F102+'Nov2022'!F104+'Nov2022'!F105+'Nov2022'!F106+'Nov2022'!F107+'Nov2022'!F108+'Nov2022'!F109+'Nov2022'!F110+'Nov2022'!F30)</f>
        <v>5247.68</v>
      </c>
      <c r="E72" s="12">
        <f>SUM('Dec 2022'!F101+'Dec 2022'!F102+'Dec 2022'!F104+'Dec 2022'!F105+'Dec 2022'!F106+'Dec 2022'!F107+'Dec 2022'!F108+'Dec 2022'!F109+'Dec 2022'!F110+'Dec 2022'!F30)</f>
        <v>334.49</v>
      </c>
      <c r="F72" s="12">
        <f>SUM('Jan 2023'!F91+'Jan 2023'!F92+'Jan 2023'!F94+'Jan 2023'!F95+'Jan 2023'!F96+'Jan 2023'!F97+'Jan 2023'!F98+'Jan 2023'!F99+'Jan 2023'!F100+'Jan 2023'!F30)</f>
        <v>5020.3200000000006</v>
      </c>
      <c r="G72" s="12">
        <f>SUM('Feb 2023'!F91+'Feb 2023'!F92+'Feb 2023'!F94+'Feb 2023'!F95+'Feb 2023'!F96+'Feb 2023'!F97+'Feb 2023'!F98+'Feb 2023'!F99+'Feb 2023'!F100+'Feb 2023'!F30)</f>
        <v>430.37</v>
      </c>
      <c r="H72" s="12">
        <f>SUM('March 2023'!F91+'March 2023'!F92+'March 2023'!F94+'March 2023'!F95+'March 2023'!F96+'March 2023'!F97+'March 2023'!F98+'March 2023'!F99+'March 2023'!F100+'March 2023'!F30)</f>
        <v>3608.8199999999997</v>
      </c>
      <c r="I72" s="12">
        <f>SUM('April 2023'!F92+'April 2023'!F93+'April 2023'!F95+'April 2023'!F96+'April 2023'!F97+'April 2023'!F98+'April 2023'!F99+'April 2023'!F100+'April 2023'!F101+'April 2023'!F30)</f>
        <v>785</v>
      </c>
      <c r="J72" s="12">
        <f>SUM('May 2023'!F92+'May 2023'!F93+'May 2023'!F95+'May 2023'!F96+'May 2023'!F97+'May 2023'!F98+'May 2023'!F99+'May 2023'!F100+'May 2023'!F101+'May 2023'!F30)</f>
        <v>541.44000000000005</v>
      </c>
      <c r="K72" s="12">
        <f>SUM('June 2023'!F92+'June 2023'!F93+'June 2023'!F95+'June 2023'!F96+'June 2023'!F97+'June 2023'!F98+'June 2023'!F99+'June 2023'!F100+'June 2023'!F101+'June 2023'!F30)</f>
        <v>1789.67</v>
      </c>
      <c r="L72" s="12">
        <f>SUM('July 2023'!F92+'July 2023'!F93+'July 2023'!F95+'July 2023'!F96+'July 2023'!F97+'July 2023'!F98+'July 2023'!F99+'July 2023'!F100+'July 2023'!F101+'July 2023'!F30)</f>
        <v>15662.45</v>
      </c>
      <c r="M72" s="12">
        <f>SUM('Aug 2023'!F92+'Aug 2023'!F93+'Aug 2023'!F95+'Aug 2023'!F96+'Aug 2023'!F97+'Aug 2023'!F98+'Aug 2023'!F99+'Aug 2023'!F100+'Aug 2023'!F101+'Aug 2023'!F30)</f>
        <v>0</v>
      </c>
      <c r="N72" s="12">
        <f>SUM('Sept 2023'!F92+'Sept 2023'!F93+'Sept 2023'!F95+'Sept 2023'!F96+'Sept 2023'!F97+'Sept 2023'!F98+'Sept 2023'!F99+'Sept 2023'!F100+'Sept 2023'!F101+'Sept 2023'!F30)</f>
        <v>0</v>
      </c>
      <c r="O72" s="12">
        <f t="shared" si="27"/>
        <v>33420.240000000005</v>
      </c>
      <c r="P72" s="12">
        <f t="shared" si="28"/>
        <v>-24420.240000000005</v>
      </c>
      <c r="Q72" s="9">
        <f t="shared" si="29"/>
        <v>3.7133600000000007</v>
      </c>
    </row>
    <row r="73" spans="1:17" x14ac:dyDescent="0.25">
      <c r="A73" s="97" t="s">
        <v>61</v>
      </c>
      <c r="B73" s="123">
        <v>510000</v>
      </c>
      <c r="C73" s="11">
        <f>SUM('Oct 2022'!F104)</f>
        <v>317190.36</v>
      </c>
      <c r="D73" s="12">
        <f>SUM('Nov2022'!F103)</f>
        <v>23500</v>
      </c>
      <c r="E73" s="12">
        <f>SUM('Dec 2022'!F103)</f>
        <v>16875</v>
      </c>
      <c r="F73" s="12">
        <f>SUM('Jan 2023'!F93)</f>
        <v>5750</v>
      </c>
      <c r="G73" s="12">
        <f>SUM('Feb 2023'!F93)</f>
        <v>14988.23</v>
      </c>
      <c r="H73" s="12">
        <f>SUM('March 2023'!F93)</f>
        <v>68714.31</v>
      </c>
      <c r="I73" s="12">
        <f>SUM('April 2023'!F94)</f>
        <v>0</v>
      </c>
      <c r="J73" s="12">
        <f>SUM('May 2023'!F94)</f>
        <v>43543.98</v>
      </c>
      <c r="K73" s="12">
        <f>SUM('June 2023'!F94)</f>
        <v>27395</v>
      </c>
      <c r="L73" s="12">
        <f>SUM('July 2023'!F94)</f>
        <v>24522.97</v>
      </c>
      <c r="M73" s="12">
        <f>SUM('Aug 2023'!F94)</f>
        <v>0</v>
      </c>
      <c r="N73" s="12">
        <f>SUM('Sept 2023'!F94)</f>
        <v>0</v>
      </c>
      <c r="O73" s="12"/>
      <c r="P73" s="12"/>
      <c r="Q73" s="9"/>
    </row>
    <row r="74" spans="1:17" x14ac:dyDescent="0.25">
      <c r="A74" s="3" t="s">
        <v>62</v>
      </c>
      <c r="B74" s="123">
        <v>15000</v>
      </c>
      <c r="C74" s="11">
        <f>SUM('Oct 2022'!F112+'Oct 2022'!F113+'Oct 2022'!F114+'Oct 2022'!F115)</f>
        <v>987.54</v>
      </c>
      <c r="D74" s="12">
        <f>SUM('Nov2022'!F111+'Nov2022'!F112+'Nov2022'!F113+'Nov2022'!F114)</f>
        <v>1427.07</v>
      </c>
      <c r="E74" s="12">
        <f>SUM('Dec 2022'!F111+'Dec 2022'!F112+'Dec 2022'!F113+'Dec 2022'!F114)</f>
        <v>23334.89</v>
      </c>
      <c r="F74" s="12">
        <f>SUM('Jan 2023'!F101+'Jan 2023'!F102+'Jan 2023'!F103+'Jan 2023'!F104)</f>
        <v>27792.629999999997</v>
      </c>
      <c r="G74" s="12">
        <f>SUM('Feb 2023'!F101+'Feb 2023'!F102+'Feb 2023'!F103+'Feb 2023'!F104)</f>
        <v>441.38</v>
      </c>
      <c r="H74" s="12">
        <f>SUM('March 2023'!F101+'March 2023'!F102+'March 2023'!F103+'March 2023'!F104)</f>
        <v>14177.08</v>
      </c>
      <c r="I74" s="12">
        <f>SUM('April 2023'!F102+'April 2023'!F103+'April 2023'!F104+'April 2023'!F105)</f>
        <v>7576.8799999999992</v>
      </c>
      <c r="J74" s="12">
        <f>SUM('May 2023'!F102+'May 2023'!F103+'May 2023'!F104+'May 2023'!F105)</f>
        <v>1971.3</v>
      </c>
      <c r="K74" s="12">
        <f>SUM('June 2023'!F102+'June 2023'!F103+'June 2023'!F104+'June 2023'!F105)</f>
        <v>1699.1100000000001</v>
      </c>
      <c r="L74" s="12">
        <f>SUM('July 2023'!F102+'July 2023'!F103+'July 2023'!F104+'July 2023'!F105)</f>
        <v>533.64</v>
      </c>
      <c r="M74" s="12">
        <f>SUM('Aug 2023'!F102+'Aug 2023'!F103+'Aug 2023'!F104+'Aug 2023'!F105)</f>
        <v>0</v>
      </c>
      <c r="N74" s="12">
        <f>SUM('Sept 2023'!F102+'Sept 2023'!F103+'Sept 2023'!F104+'Sept 2023'!F105)</f>
        <v>0</v>
      </c>
      <c r="O74" s="12">
        <f t="shared" si="27"/>
        <v>79941.52</v>
      </c>
      <c r="P74" s="12">
        <f t="shared" si="28"/>
        <v>-64941.520000000004</v>
      </c>
      <c r="Q74" s="9">
        <f t="shared" si="29"/>
        <v>5.3294346666666668</v>
      </c>
    </row>
    <row r="75" spans="1:17" x14ac:dyDescent="0.25">
      <c r="A75" s="3" t="s">
        <v>63</v>
      </c>
      <c r="B75" s="123">
        <v>1500</v>
      </c>
      <c r="C75" s="11">
        <f>SUM('Oct 2022'!F116)</f>
        <v>100</v>
      </c>
      <c r="D75" s="12">
        <f>SUM('Nov2022'!F115)</f>
        <v>300</v>
      </c>
      <c r="E75" s="12">
        <f>SUM('Dec 2022'!F115)</f>
        <v>225</v>
      </c>
      <c r="F75" s="12">
        <f>SUM('Jan 2023'!F105)</f>
        <v>5</v>
      </c>
      <c r="G75" s="12">
        <f>SUM('Feb 2023'!F105)</f>
        <v>497.63</v>
      </c>
      <c r="H75" s="12">
        <f>SUM('March 2023'!F105)</f>
        <v>251.27</v>
      </c>
      <c r="I75" s="12">
        <f>SUM('April 2023'!F106)</f>
        <v>50.3</v>
      </c>
      <c r="J75" s="12">
        <f>SUM('May 2023'!F106)</f>
        <v>210</v>
      </c>
      <c r="K75" s="12">
        <f>SUM('June 2023'!F106)</f>
        <v>277.2</v>
      </c>
      <c r="L75" s="12">
        <f>SUM('July 2023'!F106)</f>
        <v>445.18</v>
      </c>
      <c r="M75" s="12">
        <f>SUM('Aug 2023'!F106)</f>
        <v>0</v>
      </c>
      <c r="N75" s="12">
        <f>SUM('Sept 2023'!F106)</f>
        <v>0</v>
      </c>
      <c r="O75" s="12">
        <f t="shared" si="27"/>
        <v>2361.58</v>
      </c>
      <c r="P75" s="12">
        <f t="shared" si="28"/>
        <v>-861.57999999999993</v>
      </c>
      <c r="Q75" s="9">
        <f t="shared" si="29"/>
        <v>1.5743866666666666</v>
      </c>
    </row>
    <row r="76" spans="1:17" x14ac:dyDescent="0.25">
      <c r="A76" s="3" t="s">
        <v>64</v>
      </c>
      <c r="B76" s="123">
        <v>1000</v>
      </c>
      <c r="C76" s="11">
        <f>SUM('Oct 2022'!F118)</f>
        <v>0</v>
      </c>
      <c r="D76" s="12">
        <f>SUM('Nov2022'!F117)</f>
        <v>0</v>
      </c>
      <c r="E76" s="12">
        <f>SUM('Dec 2022'!F117)</f>
        <v>0</v>
      </c>
      <c r="F76" s="12">
        <f>SUM('Jan 2023'!F107)</f>
        <v>0</v>
      </c>
      <c r="G76" s="12">
        <f>SUM('Feb 2023'!F107)</f>
        <v>0</v>
      </c>
      <c r="H76" s="12">
        <f>SUM('March 2023'!F107)</f>
        <v>0</v>
      </c>
      <c r="I76" s="12">
        <f>SUM('April 2023'!F108)</f>
        <v>0</v>
      </c>
      <c r="J76" s="12">
        <f>SUM('May 2023'!F108)</f>
        <v>0</v>
      </c>
      <c r="K76" s="12">
        <f>SUM('June 2023'!F108)</f>
        <v>0</v>
      </c>
      <c r="L76" s="12">
        <f>SUM('July 2023'!F108)</f>
        <v>0</v>
      </c>
      <c r="M76" s="12">
        <f>SUM('Aug 2023'!F108)</f>
        <v>0</v>
      </c>
      <c r="N76" s="12">
        <f>SUM('Sept 2023'!F108)</f>
        <v>0</v>
      </c>
      <c r="O76" s="12">
        <f t="shared" si="27"/>
        <v>0</v>
      </c>
      <c r="P76" s="12">
        <f t="shared" si="28"/>
        <v>1000</v>
      </c>
      <c r="Q76" s="9">
        <f t="shared" si="29"/>
        <v>0</v>
      </c>
    </row>
    <row r="77" spans="1:17" x14ac:dyDescent="0.25">
      <c r="A77" s="13" t="s">
        <v>65</v>
      </c>
      <c r="B77" s="123">
        <v>25000</v>
      </c>
      <c r="C77" s="11">
        <f>SUM('Oct 2022'!F100+'Oct 2022'!F101+'Oct 2022'!F137+'Oct 2022'!F139+'Oct 2022'!F141+'Oct 2022'!F32+'Oct 2022'!F33+'Oct 2022'!F99+'Oct 2022'!F34)</f>
        <v>2541.88</v>
      </c>
      <c r="D77" s="12">
        <f>SUM('Nov2022'!F99+'Nov2022'!F100+'Nov2022'!F136+'Nov2022'!F138+'Nov2022'!F140+'Nov2022'!F32+'Nov2022'!F33+'Nov2022'!F98)</f>
        <v>26539.789999999997</v>
      </c>
      <c r="E77" s="12">
        <f>SUM('Dec 2022'!F99+'Dec 2022'!F100+'Dec 2022'!F136+'Dec 2022'!F138+'Dec 2022'!F140+'Dec 2022'!F32+'Dec 2022'!F33+'Dec 2022'!F98)</f>
        <v>1255.53</v>
      </c>
      <c r="F77" s="12">
        <f>SUM('Jan 2023'!F89+'Jan 2023'!F90+'Jan 2023'!F126+'Jan 2023'!F128+'Jan 2023'!F130+'Jan 2023'!F32+'Jan 2023'!F33+'Jan 2023'!F88)</f>
        <v>1927.8200000000002</v>
      </c>
      <c r="G77" s="12">
        <f>SUM('Feb 2023'!F89+'Feb 2023'!F90+'Feb 2023'!F126+'Feb 2023'!F128+'Feb 2023'!F130+'Feb 2023'!F32+'Feb 2023'!F33+'Feb 2023'!F88)</f>
        <v>1748.69</v>
      </c>
      <c r="H77" s="12">
        <f>SUM('March 2023'!F89+'March 2023'!F90+'March 2023'!F126+'March 2023'!F128+'March 2023'!F130+'March 2023'!F32+'March 2023'!F33+'March 2023'!F88)</f>
        <v>430.09000000000003</v>
      </c>
      <c r="I77" s="12">
        <f>SUM('April 2023'!F90+'April 2023'!F91+'April 2023'!F127+'April 2023'!F129+'April 2023'!F131+'April 2023'!F32+'April 2023'!F33+'April 2023'!F89)</f>
        <v>3492.7400000000002</v>
      </c>
      <c r="J77" s="12">
        <f>SUM('May 2023'!F90+'May 2023'!F91+'May 2023'!F127+'May 2023'!F129+'May 2023'!F131+'May 2023'!F32+'May 2023'!F33+'May 2023'!F89)</f>
        <v>6225.51</v>
      </c>
      <c r="K77" s="12">
        <f>SUM('June 2023'!F90+'June 2023'!F91+'June 2023'!F127+'June 2023'!F129+'June 2023'!F131+'June 2023'!F32+'June 2023'!F33+'June 2023'!F89)</f>
        <v>39120.080000000002</v>
      </c>
      <c r="L77" s="12">
        <f>SUM('July 2023'!F90+'July 2023'!F91+'July 2023'!F128+'July 2023'!F130+'July 2023'!F132+'July 2023'!F32+'July 2023'!F33+'July 2023'!F89)</f>
        <v>4447.07</v>
      </c>
      <c r="M77" s="12">
        <f>SUM('Aug 2023'!F90+'Aug 2023'!F91+'Aug 2023'!F127+'Aug 2023'!F129+'Aug 2023'!F131+'Aug 2023'!F32+'Aug 2023'!F33+'Aug 2023'!F89)</f>
        <v>0</v>
      </c>
      <c r="N77" s="12">
        <f>SUM('Sept 2023'!F90+'Sept 2023'!F91+'Sept 2023'!F127+'Sept 2023'!F129+'Sept 2023'!F131+'Sept 2023'!F32+'Sept 2023'!F33+'Sept 2023'!F89)</f>
        <v>0</v>
      </c>
      <c r="O77" s="12">
        <f t="shared" si="27"/>
        <v>87729.200000000012</v>
      </c>
      <c r="P77" s="12">
        <f t="shared" si="28"/>
        <v>-62729.200000000012</v>
      </c>
      <c r="Q77" s="9">
        <f t="shared" si="29"/>
        <v>3.5091680000000003</v>
      </c>
    </row>
    <row r="78" spans="1:17" x14ac:dyDescent="0.25">
      <c r="A78" s="3" t="s">
        <v>66</v>
      </c>
      <c r="B78" s="123">
        <v>1700</v>
      </c>
      <c r="C78" s="11">
        <f>SUM('Oct 2022'!F117)</f>
        <v>0</v>
      </c>
      <c r="D78" s="12">
        <f>SUM('Nov2022'!F116)</f>
        <v>0</v>
      </c>
      <c r="E78" s="12">
        <f>SUM('Dec 2022'!F116)</f>
        <v>0</v>
      </c>
      <c r="F78" s="12">
        <f>SUM('Jan 2023'!F106)</f>
        <v>0</v>
      </c>
      <c r="G78" s="12">
        <f>SUM('Feb 2023'!F106)</f>
        <v>0</v>
      </c>
      <c r="H78" s="12">
        <f>SUM('March 2023'!F106)</f>
        <v>0</v>
      </c>
      <c r="I78" s="12">
        <f>SUM('April 2023'!F107)</f>
        <v>0</v>
      </c>
      <c r="J78" s="12">
        <f>SUM('May 2023'!F107)</f>
        <v>0</v>
      </c>
      <c r="K78" s="12">
        <f>SUM('June 2023'!F107)</f>
        <v>488.29</v>
      </c>
      <c r="L78" s="12">
        <f>SUM('July 2023'!F107)</f>
        <v>0</v>
      </c>
      <c r="M78" s="12">
        <f>SUM('Aug 2023'!F107)</f>
        <v>0</v>
      </c>
      <c r="N78" s="12">
        <f>SUM('Sept 2023'!F107)</f>
        <v>0</v>
      </c>
      <c r="O78" s="12">
        <f t="shared" si="27"/>
        <v>488.29</v>
      </c>
      <c r="P78" s="12">
        <f t="shared" si="28"/>
        <v>1211.71</v>
      </c>
      <c r="Q78" s="9">
        <f t="shared" si="29"/>
        <v>0.2872294117647059</v>
      </c>
    </row>
    <row r="79" spans="1:17" x14ac:dyDescent="0.25">
      <c r="A79" s="3" t="s">
        <v>67</v>
      </c>
      <c r="B79" s="123">
        <v>4500</v>
      </c>
      <c r="C79" s="11">
        <f>SUM('Oct 2022'!F129+'Oct 2022'!F131)</f>
        <v>0</v>
      </c>
      <c r="D79" s="12">
        <f>SUM('Nov2022'!F128+'Nov2022'!F130)</f>
        <v>0</v>
      </c>
      <c r="E79" s="12">
        <f>SUM('Dec 2022'!F128+'Dec 2022'!F130)</f>
        <v>0</v>
      </c>
      <c r="F79" s="12">
        <f>SUM('Jan 2023'!F118+'Jan 2023'!F120)</f>
        <v>0</v>
      </c>
      <c r="G79" s="12">
        <f>SUM('Feb 2023'!F118+'Feb 2023'!F120)</f>
        <v>0</v>
      </c>
      <c r="H79" s="12">
        <f>SUM('March 2023'!F118+'March 2023'!F120)</f>
        <v>94.2</v>
      </c>
      <c r="I79" s="12">
        <f>SUM('April 2023'!F119+'April 2023'!F121)</f>
        <v>0</v>
      </c>
      <c r="J79" s="12">
        <f>SUM('May 2023'!F119+'May 2023'!F121)</f>
        <v>56.13</v>
      </c>
      <c r="K79" s="12">
        <f>SUM('June 2023'!F119+'June 2023'!F121)</f>
        <v>212.70999999999998</v>
      </c>
      <c r="L79" s="12">
        <f>SUM('July 2023'!F120+'July 2023'!F122)</f>
        <v>46.45</v>
      </c>
      <c r="M79" s="12">
        <f>SUM('Aug 2023'!F119+'Aug 2023'!F121)</f>
        <v>0</v>
      </c>
      <c r="N79" s="12">
        <f>SUM('Sept 2023'!F119+'Sept 2023'!F121)</f>
        <v>0</v>
      </c>
      <c r="O79" s="12">
        <f t="shared" si="27"/>
        <v>409.48999999999995</v>
      </c>
      <c r="P79" s="12">
        <f t="shared" si="28"/>
        <v>4090.51</v>
      </c>
      <c r="Q79" s="9">
        <f t="shared" si="29"/>
        <v>9.0997777777777761E-2</v>
      </c>
    </row>
    <row r="80" spans="1:17" x14ac:dyDescent="0.25">
      <c r="A80" s="3" t="s">
        <v>68</v>
      </c>
      <c r="B80" s="123">
        <v>1000</v>
      </c>
      <c r="C80" s="11">
        <f>SUM('Oct 2022'!F97)</f>
        <v>0</v>
      </c>
      <c r="D80" s="12">
        <f>SUM('Nov2022'!F96)</f>
        <v>0</v>
      </c>
      <c r="E80" s="12">
        <f>SUM('Dec 2022'!F96)</f>
        <v>0</v>
      </c>
      <c r="F80" s="12">
        <f>SUM('Jan 2023'!F86)</f>
        <v>0</v>
      </c>
      <c r="G80" s="12">
        <f>SUM('Feb 2023'!F86)</f>
        <v>0</v>
      </c>
      <c r="H80" s="12">
        <f>SUM('March 2023'!F86)</f>
        <v>0</v>
      </c>
      <c r="I80" s="12">
        <f>SUM('April 2023'!F87)</f>
        <v>0</v>
      </c>
      <c r="J80" s="12">
        <f>SUM('May 2023'!F87)</f>
        <v>0</v>
      </c>
      <c r="K80" s="12">
        <f>SUM('June 2023'!F87)</f>
        <v>0</v>
      </c>
      <c r="L80" s="12">
        <f>SUM('July 2023'!F87)</f>
        <v>0</v>
      </c>
      <c r="M80" s="12">
        <f>SUM('Aug 2023'!F87)</f>
        <v>0</v>
      </c>
      <c r="N80" s="12">
        <f>SUM('Sept 2023'!F87)</f>
        <v>0</v>
      </c>
      <c r="O80" s="12">
        <f t="shared" si="27"/>
        <v>0</v>
      </c>
      <c r="P80" s="12">
        <f t="shared" si="28"/>
        <v>1000</v>
      </c>
      <c r="Q80" s="9">
        <f t="shared" si="29"/>
        <v>0</v>
      </c>
    </row>
    <row r="81" spans="1:17" x14ac:dyDescent="0.25">
      <c r="A81" s="13" t="s">
        <v>69</v>
      </c>
      <c r="B81" s="123">
        <v>30000</v>
      </c>
      <c r="C81" s="11">
        <f>SUM('Oct 2022'!F98+'Oct 2022'!F135+'Oct 2022'!F136+'Oct 2022'!F140+'Oct 2022'!F138)</f>
        <v>52.25</v>
      </c>
      <c r="D81" s="12">
        <f>SUM('Nov2022'!F97+'Nov2022'!F134+'Nov2022'!F135+'Nov2022'!F137+'Nov2022'!F139)</f>
        <v>85.5</v>
      </c>
      <c r="E81" s="12">
        <f>SUM('Dec 2022'!F97+'Dec 2022'!F134+'Dec 2022'!F135+'Dec 2022'!F137+'Dec 2022'!F139)</f>
        <v>1719.5</v>
      </c>
      <c r="F81" s="12">
        <f>SUM('Jan 2023'!F87+'Jan 2023'!F124+'Jan 2023'!F125+'Jan 2023'!F127+'Jan 2023'!F129)</f>
        <v>52</v>
      </c>
      <c r="G81" s="12">
        <f>SUM('Feb 2023'!F87+'Feb 2023'!F124+'Feb 2023'!F125+'Feb 2023'!F127+'Feb 2023'!F129)</f>
        <v>383.42999999999995</v>
      </c>
      <c r="H81" s="12">
        <f>SUM('March 2023'!F87+'March 2023'!F124+'March 2023'!F125+'March 2023'!F127+'March 2023'!F129)</f>
        <v>120.1</v>
      </c>
      <c r="I81" s="12">
        <f>SUM('April 2023'!F88+'April 2023'!F125+'April 2023'!F126+'April 2023'!F128+'April 2023'!F130)</f>
        <v>2430.73</v>
      </c>
      <c r="J81" s="12">
        <f>SUM('May 2023'!F88+'May 2023'!F125+'May 2023'!F126+'May 2023'!F128+'May 2023'!F130)</f>
        <v>662.05</v>
      </c>
      <c r="K81" s="12">
        <f>SUM('June 2023'!F88+'June 2023'!F125+'June 2023'!F126+'June 2023'!F128+'June 2023'!F130)</f>
        <v>53.5</v>
      </c>
      <c r="L81" s="12">
        <f>SUM('July 2023'!F88+'July 2023'!F126+'July 2023'!F127+'July 2023'!F129+'July 2023'!F131)</f>
        <v>3936.46</v>
      </c>
      <c r="M81" s="12">
        <f>SUM('Aug 2023'!F88+'Aug 2023'!F125+'Aug 2023'!F126+'Aug 2023'!F128+'Aug 2023'!F130)</f>
        <v>0</v>
      </c>
      <c r="N81" s="12">
        <f>SUM('Sept 2023'!F88+'Sept 2023'!F125+'Sept 2023'!F126+'Sept 2023'!F128+'Sept 2023'!F130)</f>
        <v>0</v>
      </c>
      <c r="O81" s="12">
        <f t="shared" si="27"/>
        <v>9495.52</v>
      </c>
      <c r="P81" s="12">
        <f t="shared" si="28"/>
        <v>20504.48</v>
      </c>
      <c r="Q81" s="9">
        <f t="shared" si="29"/>
        <v>0.31651733333333337</v>
      </c>
    </row>
    <row r="82" spans="1:17" ht="15.75" thickBot="1" x14ac:dyDescent="0.3">
      <c r="A82" s="34" t="s">
        <v>70</v>
      </c>
      <c r="B82" s="35">
        <f>SUM(B71:B81)</f>
        <v>609950</v>
      </c>
      <c r="C82" s="35">
        <f t="shared" ref="C82:N82" si="30">SUM(C71:C81)</f>
        <v>321195.82999999996</v>
      </c>
      <c r="D82" s="35">
        <f t="shared" si="30"/>
        <v>57427.94</v>
      </c>
      <c r="E82" s="35">
        <f t="shared" si="30"/>
        <v>43899.82</v>
      </c>
      <c r="F82" s="35">
        <f t="shared" si="30"/>
        <v>41606.74</v>
      </c>
      <c r="G82" s="35">
        <f t="shared" si="30"/>
        <v>19568.34</v>
      </c>
      <c r="H82" s="35">
        <f t="shared" si="30"/>
        <v>88201.63</v>
      </c>
      <c r="I82" s="35">
        <f t="shared" si="30"/>
        <v>15341.949999999997</v>
      </c>
      <c r="J82" s="35">
        <f t="shared" si="30"/>
        <v>54052.600000000006</v>
      </c>
      <c r="K82" s="35">
        <f t="shared" si="30"/>
        <v>72161.430000000008</v>
      </c>
      <c r="L82" s="35">
        <f t="shared" si="30"/>
        <v>50890.87</v>
      </c>
      <c r="M82" s="35">
        <f t="shared" si="30"/>
        <v>0</v>
      </c>
      <c r="N82" s="35">
        <f t="shared" si="30"/>
        <v>0</v>
      </c>
      <c r="O82" s="81">
        <f t="shared" si="27"/>
        <v>764347.15</v>
      </c>
      <c r="P82" s="36">
        <f t="shared" si="28"/>
        <v>-154397.15000000002</v>
      </c>
      <c r="Q82" s="9">
        <f t="shared" si="29"/>
        <v>1.2531308303959341</v>
      </c>
    </row>
    <row r="83" spans="1:17" ht="15.75" thickTop="1" x14ac:dyDescent="0.25">
      <c r="A83" s="37"/>
      <c r="B83" s="38"/>
      <c r="C83" s="39"/>
      <c r="D83" s="23"/>
      <c r="E83" s="23"/>
      <c r="F83" s="23"/>
      <c r="G83" s="23"/>
      <c r="H83" s="23"/>
      <c r="I83" s="23"/>
      <c r="J83" s="23"/>
      <c r="K83" s="23"/>
      <c r="L83" s="23"/>
      <c r="M83" s="23"/>
      <c r="N83" s="23"/>
      <c r="O83" s="23"/>
      <c r="P83" s="23"/>
      <c r="Q83" s="25"/>
    </row>
    <row r="84" spans="1:17" x14ac:dyDescent="0.25">
      <c r="A84" s="15" t="s">
        <v>71</v>
      </c>
      <c r="B84" s="10"/>
      <c r="C84" s="11"/>
      <c r="D84" s="12"/>
      <c r="E84" s="12"/>
      <c r="F84" s="12"/>
      <c r="G84" s="12"/>
      <c r="H84" s="12"/>
      <c r="I84" s="12"/>
      <c r="J84" s="12"/>
      <c r="K84" s="12"/>
      <c r="L84" s="12"/>
      <c r="M84" s="12"/>
      <c r="N84" s="12"/>
      <c r="O84" s="12"/>
      <c r="P84" s="12"/>
      <c r="Q84" s="9"/>
    </row>
    <row r="85" spans="1:17" x14ac:dyDescent="0.25">
      <c r="A85" s="3" t="s">
        <v>72</v>
      </c>
      <c r="B85" s="123">
        <v>1500</v>
      </c>
      <c r="C85" s="11">
        <f>SUM('Oct 2022'!F193)</f>
        <v>0</v>
      </c>
      <c r="D85" s="12">
        <f>SUM('Nov2022'!F192)</f>
        <v>0</v>
      </c>
      <c r="E85" s="12">
        <f>SUM('Dec 2022'!F192)</f>
        <v>0</v>
      </c>
      <c r="F85" s="12">
        <f>SUM('Jan 2023'!F182)</f>
        <v>0</v>
      </c>
      <c r="G85" s="12">
        <f>SUM('Feb 2023'!F182)</f>
        <v>0</v>
      </c>
      <c r="H85" s="12">
        <f>SUM('March 2023'!F182)</f>
        <v>0</v>
      </c>
      <c r="I85" s="12">
        <f>SUM('April 2023'!F183)</f>
        <v>0</v>
      </c>
      <c r="J85" s="12">
        <f>SUM('May 2023'!F183)</f>
        <v>0</v>
      </c>
      <c r="K85" s="12">
        <f>SUM('June 2023'!F183)</f>
        <v>0</v>
      </c>
      <c r="L85" s="12">
        <f>SUM('July 2023'!F184)</f>
        <v>0</v>
      </c>
      <c r="M85" s="12">
        <f>SUM('Aug 2023'!F183)</f>
        <v>0</v>
      </c>
      <c r="N85" s="12">
        <f>SUM('Sept 2023'!F183)</f>
        <v>0</v>
      </c>
      <c r="O85" s="12">
        <f t="shared" ref="O85:O87" si="31">SUM(C85:N85)</f>
        <v>0</v>
      </c>
      <c r="P85" s="12">
        <f t="shared" ref="P85:P87" si="32">B85-O85</f>
        <v>1500</v>
      </c>
      <c r="Q85" s="9">
        <f t="shared" ref="Q85:Q87" si="33">O85/B85</f>
        <v>0</v>
      </c>
    </row>
    <row r="86" spans="1:17" ht="15.75" thickBot="1" x14ac:dyDescent="0.3">
      <c r="A86" s="17" t="s">
        <v>73</v>
      </c>
      <c r="B86" s="124">
        <v>8000</v>
      </c>
      <c r="C86" s="19">
        <f>SUM('Oct 2022'!F194)</f>
        <v>0</v>
      </c>
      <c r="D86" s="20">
        <f>SUM('Nov2022'!F193)</f>
        <v>0</v>
      </c>
      <c r="E86" s="20">
        <f>SUM('Dec 2022'!F193)</f>
        <v>0</v>
      </c>
      <c r="F86" s="20">
        <f>SUM('Jan 2023'!F183)</f>
        <v>0</v>
      </c>
      <c r="G86" s="20">
        <f>SUM('Feb 2023'!F183)</f>
        <v>0</v>
      </c>
      <c r="H86" s="20">
        <f>SUM('March 2023'!F183)</f>
        <v>0</v>
      </c>
      <c r="I86" s="20">
        <f>SUM('April 2023'!F184)</f>
        <v>0</v>
      </c>
      <c r="J86" s="20">
        <f>SUM('May 2023'!F184)</f>
        <v>0</v>
      </c>
      <c r="K86" s="20">
        <f>SUM('June 2023'!F184)</f>
        <v>0</v>
      </c>
      <c r="L86" s="20">
        <f>SUM('July 2023'!F185)</f>
        <v>0</v>
      </c>
      <c r="M86" s="20">
        <f>SUM('Aug 2023'!F184)</f>
        <v>0</v>
      </c>
      <c r="N86" s="20">
        <f>SUM('Sept 2023'!F184)</f>
        <v>0</v>
      </c>
      <c r="O86" s="20">
        <f t="shared" si="31"/>
        <v>0</v>
      </c>
      <c r="P86" s="20">
        <f t="shared" si="32"/>
        <v>8000</v>
      </c>
      <c r="Q86" s="9">
        <f t="shared" si="33"/>
        <v>0</v>
      </c>
    </row>
    <row r="87" spans="1:17" ht="15.75" thickTop="1" x14ac:dyDescent="0.25">
      <c r="A87" s="21" t="s">
        <v>74</v>
      </c>
      <c r="B87" s="22">
        <f>SUM(B85:B86)</f>
        <v>9500</v>
      </c>
      <c r="C87" s="22">
        <f t="shared" ref="C87:N87" si="34">SUM(C85:C86)</f>
        <v>0</v>
      </c>
      <c r="D87" s="22">
        <f t="shared" si="34"/>
        <v>0</v>
      </c>
      <c r="E87" s="22">
        <f t="shared" si="34"/>
        <v>0</v>
      </c>
      <c r="F87" s="22">
        <f t="shared" si="34"/>
        <v>0</v>
      </c>
      <c r="G87" s="22">
        <f t="shared" si="34"/>
        <v>0</v>
      </c>
      <c r="H87" s="22">
        <f t="shared" si="34"/>
        <v>0</v>
      </c>
      <c r="I87" s="22">
        <f t="shared" si="34"/>
        <v>0</v>
      </c>
      <c r="J87" s="22">
        <f t="shared" si="34"/>
        <v>0</v>
      </c>
      <c r="K87" s="22">
        <f t="shared" si="34"/>
        <v>0</v>
      </c>
      <c r="L87" s="22">
        <f t="shared" si="34"/>
        <v>0</v>
      </c>
      <c r="M87" s="22">
        <f t="shared" si="34"/>
        <v>0</v>
      </c>
      <c r="N87" s="22">
        <f t="shared" si="34"/>
        <v>0</v>
      </c>
      <c r="O87" s="24">
        <f t="shared" si="31"/>
        <v>0</v>
      </c>
      <c r="P87" s="24">
        <f t="shared" si="32"/>
        <v>9500</v>
      </c>
      <c r="Q87" s="9">
        <f t="shared" si="33"/>
        <v>0</v>
      </c>
    </row>
    <row r="88" spans="1:17" ht="15.75" thickBot="1" x14ac:dyDescent="0.3">
      <c r="A88" s="3"/>
      <c r="B88" s="40"/>
      <c r="C88" s="41"/>
      <c r="D88" s="42"/>
      <c r="E88" s="42"/>
      <c r="F88" s="42"/>
      <c r="G88" s="42"/>
      <c r="H88" s="42"/>
      <c r="I88" s="42"/>
      <c r="J88" s="42"/>
      <c r="K88" s="42"/>
      <c r="L88" s="42"/>
      <c r="M88" s="42"/>
      <c r="N88" s="42"/>
      <c r="O88" s="82"/>
      <c r="P88" s="42"/>
      <c r="Q88" s="9"/>
    </row>
    <row r="89" spans="1:17" ht="15.75" thickBot="1" x14ac:dyDescent="0.3">
      <c r="A89" s="15" t="s">
        <v>75</v>
      </c>
      <c r="B89" s="43">
        <f t="shared" ref="B89:N89" si="35">SUM(B21+B30+B44+B52+B60+B65+B82+B87)</f>
        <v>1622806.8900000001</v>
      </c>
      <c r="C89" s="43">
        <f t="shared" si="35"/>
        <v>446229.61</v>
      </c>
      <c r="D89" s="43">
        <f t="shared" si="35"/>
        <v>125453.92</v>
      </c>
      <c r="E89" s="43">
        <f t="shared" si="35"/>
        <v>117076.98000000001</v>
      </c>
      <c r="F89" s="43">
        <f t="shared" si="35"/>
        <v>112046.91999999998</v>
      </c>
      <c r="G89" s="43">
        <f>SUM(G21+G30+G44+G52+G60+G65+G82+G87)</f>
        <v>78679.87</v>
      </c>
      <c r="H89" s="43">
        <f t="shared" si="35"/>
        <v>156266.91</v>
      </c>
      <c r="I89" s="43">
        <f>SUM(I21+I30+I44+I52+I60+I65+I82+I87)</f>
        <v>96398.55</v>
      </c>
      <c r="J89" s="43">
        <f t="shared" si="35"/>
        <v>115677.43000000001</v>
      </c>
      <c r="K89" s="43">
        <f t="shared" si="35"/>
        <v>139366.74</v>
      </c>
      <c r="L89" s="43">
        <f t="shared" si="35"/>
        <v>126016.98000000001</v>
      </c>
      <c r="M89" s="43">
        <f t="shared" si="35"/>
        <v>0</v>
      </c>
      <c r="N89" s="43">
        <f t="shared" si="35"/>
        <v>0</v>
      </c>
      <c r="O89" s="43">
        <f t="shared" ref="O89" si="36">SUM(C89:N89)</f>
        <v>1513213.91</v>
      </c>
      <c r="P89" s="43">
        <f t="shared" ref="P89" si="37">B89-O89</f>
        <v>109592.98000000021</v>
      </c>
      <c r="Q89" s="44">
        <f t="shared" ref="Q89" si="38">O89/B89</f>
        <v>0.9324670232328135</v>
      </c>
    </row>
    <row r="90" spans="1:17" x14ac:dyDescent="0.25">
      <c r="A90" s="3"/>
      <c r="B90" s="38"/>
      <c r="C90" s="39"/>
      <c r="D90" s="23"/>
      <c r="E90" s="23"/>
      <c r="F90" s="23"/>
      <c r="G90" s="23"/>
      <c r="H90" s="23"/>
      <c r="I90" s="23"/>
      <c r="J90" s="23"/>
      <c r="K90" s="23"/>
      <c r="L90" s="23"/>
      <c r="M90" s="23"/>
      <c r="N90" s="23"/>
      <c r="O90" s="23"/>
      <c r="P90" s="23"/>
      <c r="Q90" s="9"/>
    </row>
    <row r="91" spans="1:17" x14ac:dyDescent="0.25">
      <c r="A91" s="15" t="s">
        <v>76</v>
      </c>
      <c r="B91" s="10"/>
      <c r="C91" s="11"/>
      <c r="D91" s="12"/>
      <c r="E91" s="12"/>
      <c r="F91" s="12"/>
      <c r="G91" s="12"/>
      <c r="H91" s="12"/>
      <c r="I91" s="12"/>
      <c r="J91" s="12"/>
      <c r="K91" s="12"/>
      <c r="L91" s="12"/>
      <c r="M91" s="12"/>
      <c r="N91" s="12"/>
      <c r="O91" s="12"/>
      <c r="P91" s="12"/>
      <c r="Q91" s="9"/>
    </row>
    <row r="92" spans="1:17" ht="30" x14ac:dyDescent="0.25">
      <c r="A92" s="134" t="s">
        <v>77</v>
      </c>
      <c r="B92" s="10"/>
      <c r="C92" s="11"/>
      <c r="D92" s="12"/>
      <c r="E92" s="12"/>
      <c r="F92" s="12"/>
      <c r="G92" s="12"/>
      <c r="H92" s="12"/>
      <c r="I92" s="12"/>
      <c r="J92" s="12"/>
      <c r="K92" s="12"/>
      <c r="L92" s="12"/>
      <c r="M92" s="12"/>
      <c r="N92" s="12"/>
      <c r="O92" s="12"/>
      <c r="P92" s="12"/>
      <c r="Q92" s="9"/>
    </row>
    <row r="93" spans="1:17" x14ac:dyDescent="0.25">
      <c r="A93" s="3" t="s">
        <v>78</v>
      </c>
      <c r="B93" s="123">
        <v>65000</v>
      </c>
      <c r="C93" s="11">
        <v>0</v>
      </c>
      <c r="D93" s="12">
        <v>0</v>
      </c>
      <c r="E93" s="12">
        <v>0</v>
      </c>
      <c r="F93" s="12">
        <v>0</v>
      </c>
      <c r="G93" s="12">
        <v>0</v>
      </c>
      <c r="H93" s="12">
        <v>0</v>
      </c>
      <c r="I93" s="12">
        <v>0</v>
      </c>
      <c r="J93" s="12">
        <v>0</v>
      </c>
      <c r="K93" s="12">
        <v>0</v>
      </c>
      <c r="L93" s="12">
        <v>0</v>
      </c>
      <c r="M93" s="12">
        <v>0</v>
      </c>
      <c r="N93" s="12">
        <v>0</v>
      </c>
      <c r="O93" s="12">
        <f t="shared" ref="O93:O101" si="39">SUM(C93:N93)</f>
        <v>0</v>
      </c>
      <c r="P93" s="12">
        <f t="shared" ref="P93:P101" si="40">B93-O93</f>
        <v>65000</v>
      </c>
      <c r="Q93" s="9">
        <f t="shared" ref="Q93:Q98" si="41">O93/B93</f>
        <v>0</v>
      </c>
    </row>
    <row r="94" spans="1:17" x14ac:dyDescent="0.25">
      <c r="A94" s="3" t="s">
        <v>79</v>
      </c>
      <c r="B94" s="123">
        <v>55000</v>
      </c>
      <c r="C94" s="11">
        <v>0</v>
      </c>
      <c r="D94" s="12">
        <v>0</v>
      </c>
      <c r="E94" s="12">
        <v>0</v>
      </c>
      <c r="F94" s="12">
        <v>0</v>
      </c>
      <c r="G94" s="12">
        <v>0</v>
      </c>
      <c r="H94" s="12">
        <v>0</v>
      </c>
      <c r="I94" s="12">
        <v>0</v>
      </c>
      <c r="J94" s="12">
        <v>0</v>
      </c>
      <c r="K94" s="12">
        <v>0</v>
      </c>
      <c r="L94" s="12">
        <v>0</v>
      </c>
      <c r="M94" s="12">
        <v>0</v>
      </c>
      <c r="N94" s="12">
        <v>0</v>
      </c>
      <c r="O94" s="12">
        <f t="shared" si="39"/>
        <v>0</v>
      </c>
      <c r="P94" s="12">
        <f t="shared" si="40"/>
        <v>55000</v>
      </c>
      <c r="Q94" s="9">
        <f t="shared" si="41"/>
        <v>0</v>
      </c>
    </row>
    <row r="95" spans="1:17" x14ac:dyDescent="0.25">
      <c r="A95" s="3" t="s">
        <v>80</v>
      </c>
      <c r="B95" s="123">
        <v>15000</v>
      </c>
      <c r="C95" s="11">
        <v>0</v>
      </c>
      <c r="D95" s="12">
        <v>0</v>
      </c>
      <c r="E95" s="12">
        <v>0</v>
      </c>
      <c r="F95" s="12">
        <v>0</v>
      </c>
      <c r="G95" s="12">
        <v>0</v>
      </c>
      <c r="H95" s="12">
        <v>0</v>
      </c>
      <c r="I95" s="12">
        <v>0</v>
      </c>
      <c r="J95" s="12">
        <v>0</v>
      </c>
      <c r="K95" s="12">
        <v>0</v>
      </c>
      <c r="L95" s="12">
        <v>0</v>
      </c>
      <c r="M95" s="12">
        <v>0</v>
      </c>
      <c r="N95" s="12">
        <v>0</v>
      </c>
      <c r="O95" s="12">
        <f t="shared" si="39"/>
        <v>0</v>
      </c>
      <c r="P95" s="12">
        <f t="shared" si="40"/>
        <v>15000</v>
      </c>
      <c r="Q95" s="9">
        <f t="shared" si="41"/>
        <v>0</v>
      </c>
    </row>
    <row r="96" spans="1:17" x14ac:dyDescent="0.25">
      <c r="A96" s="3" t="s">
        <v>81</v>
      </c>
      <c r="B96" s="123">
        <v>20000</v>
      </c>
      <c r="C96" s="11">
        <v>0</v>
      </c>
      <c r="D96" s="12">
        <v>0</v>
      </c>
      <c r="E96" s="12">
        <v>0</v>
      </c>
      <c r="F96" s="12">
        <v>0</v>
      </c>
      <c r="G96" s="12">
        <v>0</v>
      </c>
      <c r="H96" s="12">
        <v>0</v>
      </c>
      <c r="I96" s="12">
        <v>0</v>
      </c>
      <c r="J96" s="12">
        <v>0</v>
      </c>
      <c r="K96" s="12">
        <v>0</v>
      </c>
      <c r="L96" s="12">
        <v>0</v>
      </c>
      <c r="M96" s="12">
        <v>0</v>
      </c>
      <c r="N96" s="12">
        <v>0</v>
      </c>
      <c r="O96" s="12">
        <f t="shared" si="39"/>
        <v>0</v>
      </c>
      <c r="P96" s="12">
        <f t="shared" si="40"/>
        <v>20000</v>
      </c>
      <c r="Q96" s="9">
        <f t="shared" si="41"/>
        <v>0</v>
      </c>
    </row>
    <row r="97" spans="1:17" x14ac:dyDescent="0.25">
      <c r="A97" s="3" t="s">
        <v>82</v>
      </c>
      <c r="B97" s="123">
        <v>5000</v>
      </c>
      <c r="C97" s="11">
        <v>0</v>
      </c>
      <c r="D97" s="12">
        <v>0</v>
      </c>
      <c r="E97" s="12">
        <v>0</v>
      </c>
      <c r="F97" s="12">
        <v>0</v>
      </c>
      <c r="G97" s="12">
        <v>0</v>
      </c>
      <c r="H97" s="12">
        <v>0</v>
      </c>
      <c r="I97" s="12">
        <v>0</v>
      </c>
      <c r="J97" s="12">
        <v>0</v>
      </c>
      <c r="K97" s="12">
        <v>0</v>
      </c>
      <c r="L97" s="12">
        <v>0</v>
      </c>
      <c r="M97" s="12">
        <v>0</v>
      </c>
      <c r="N97" s="12">
        <v>0</v>
      </c>
      <c r="O97" s="12">
        <f t="shared" si="39"/>
        <v>0</v>
      </c>
      <c r="P97" s="12">
        <f t="shared" si="40"/>
        <v>5000</v>
      </c>
      <c r="Q97" s="9">
        <f t="shared" si="41"/>
        <v>0</v>
      </c>
    </row>
    <row r="98" spans="1:17" x14ac:dyDescent="0.25">
      <c r="A98" s="3" t="s">
        <v>83</v>
      </c>
      <c r="B98" s="123">
        <v>44771.51</v>
      </c>
      <c r="C98" s="11">
        <v>0</v>
      </c>
      <c r="D98" s="12">
        <v>0</v>
      </c>
      <c r="E98" s="12">
        <v>0</v>
      </c>
      <c r="F98" s="12">
        <v>0</v>
      </c>
      <c r="G98" s="12">
        <v>0</v>
      </c>
      <c r="H98" s="12">
        <v>0</v>
      </c>
      <c r="I98" s="12">
        <v>0</v>
      </c>
      <c r="J98" s="12">
        <v>0</v>
      </c>
      <c r="K98" s="12">
        <v>0</v>
      </c>
      <c r="L98" s="12">
        <v>0</v>
      </c>
      <c r="M98" s="12">
        <v>0</v>
      </c>
      <c r="N98" s="12">
        <v>0</v>
      </c>
      <c r="O98" s="12">
        <f t="shared" si="39"/>
        <v>0</v>
      </c>
      <c r="P98" s="12">
        <f t="shared" si="40"/>
        <v>44771.51</v>
      </c>
      <c r="Q98" s="9">
        <f t="shared" si="41"/>
        <v>0</v>
      </c>
    </row>
    <row r="99" spans="1:17" x14ac:dyDescent="0.25">
      <c r="A99" s="3" t="s">
        <v>84</v>
      </c>
      <c r="B99" s="123">
        <v>0</v>
      </c>
      <c r="C99" s="11">
        <v>0</v>
      </c>
      <c r="D99" s="12">
        <v>0</v>
      </c>
      <c r="E99" s="12">
        <v>0</v>
      </c>
      <c r="F99" s="12">
        <v>0</v>
      </c>
      <c r="G99" s="12">
        <v>0</v>
      </c>
      <c r="H99" s="12">
        <v>0</v>
      </c>
      <c r="I99" s="12">
        <v>0</v>
      </c>
      <c r="J99" s="12">
        <v>0</v>
      </c>
      <c r="K99" s="12">
        <v>0</v>
      </c>
      <c r="L99" s="12">
        <v>0</v>
      </c>
      <c r="M99" s="12">
        <v>0</v>
      </c>
      <c r="N99" s="12">
        <v>0</v>
      </c>
      <c r="O99" s="12">
        <f t="shared" si="39"/>
        <v>0</v>
      </c>
      <c r="P99" s="12">
        <f t="shared" si="40"/>
        <v>0</v>
      </c>
      <c r="Q99" s="9"/>
    </row>
    <row r="100" spans="1:17" ht="15.75" thickBot="1" x14ac:dyDescent="0.3">
      <c r="A100" s="17" t="s">
        <v>85</v>
      </c>
      <c r="B100" s="124">
        <v>0</v>
      </c>
      <c r="C100" s="19">
        <v>0</v>
      </c>
      <c r="D100" s="20">
        <v>0</v>
      </c>
      <c r="E100" s="20">
        <v>0</v>
      </c>
      <c r="F100" s="20">
        <v>0</v>
      </c>
      <c r="G100" s="20">
        <v>0</v>
      </c>
      <c r="H100" s="20">
        <v>0</v>
      </c>
      <c r="I100" s="20">
        <v>0</v>
      </c>
      <c r="J100" s="20">
        <v>0</v>
      </c>
      <c r="K100" s="20">
        <v>0</v>
      </c>
      <c r="L100" s="20">
        <v>0</v>
      </c>
      <c r="M100" s="20">
        <v>0</v>
      </c>
      <c r="N100" s="20">
        <v>0</v>
      </c>
      <c r="O100" s="20">
        <f t="shared" si="39"/>
        <v>0</v>
      </c>
      <c r="P100" s="20">
        <f t="shared" si="40"/>
        <v>0</v>
      </c>
      <c r="Q100" s="9"/>
    </row>
    <row r="101" spans="1:17" ht="15.75" thickTop="1" x14ac:dyDescent="0.25">
      <c r="A101" s="21" t="s">
        <v>86</v>
      </c>
      <c r="B101" s="22">
        <f>SUM(B93:B100)</f>
        <v>204771.51</v>
      </c>
      <c r="C101" s="22">
        <f t="shared" ref="C101:N101" si="42">SUM(C92:C100)</f>
        <v>0</v>
      </c>
      <c r="D101" s="22">
        <f t="shared" si="42"/>
        <v>0</v>
      </c>
      <c r="E101" s="22">
        <f t="shared" si="42"/>
        <v>0</v>
      </c>
      <c r="F101" s="22">
        <f t="shared" si="42"/>
        <v>0</v>
      </c>
      <c r="G101" s="22">
        <f t="shared" si="42"/>
        <v>0</v>
      </c>
      <c r="H101" s="22">
        <f t="shared" si="42"/>
        <v>0</v>
      </c>
      <c r="I101" s="22">
        <f t="shared" si="42"/>
        <v>0</v>
      </c>
      <c r="J101" s="22">
        <f t="shared" si="42"/>
        <v>0</v>
      </c>
      <c r="K101" s="22">
        <f t="shared" si="42"/>
        <v>0</v>
      </c>
      <c r="L101" s="22">
        <f t="shared" si="42"/>
        <v>0</v>
      </c>
      <c r="M101" s="22">
        <f t="shared" si="42"/>
        <v>0</v>
      </c>
      <c r="N101" s="22">
        <f t="shared" si="42"/>
        <v>0</v>
      </c>
      <c r="O101" s="24">
        <f t="shared" si="39"/>
        <v>0</v>
      </c>
      <c r="P101" s="24">
        <f t="shared" si="40"/>
        <v>204771.51</v>
      </c>
      <c r="Q101" s="9">
        <f t="shared" ref="Q101" si="43">O101/B101</f>
        <v>0</v>
      </c>
    </row>
    <row r="102" spans="1:17" ht="15.75" thickBot="1" x14ac:dyDescent="0.3">
      <c r="A102" s="45"/>
      <c r="B102" s="40"/>
      <c r="C102" s="41"/>
      <c r="D102" s="42"/>
      <c r="E102" s="42"/>
      <c r="F102" s="42"/>
      <c r="G102" s="42"/>
      <c r="H102" s="42"/>
      <c r="I102" s="42"/>
      <c r="J102" s="42"/>
      <c r="K102" s="42"/>
      <c r="L102" s="42"/>
      <c r="M102" s="42"/>
      <c r="N102" s="42"/>
      <c r="O102" s="42"/>
      <c r="P102" s="42"/>
      <c r="Q102" s="9"/>
    </row>
    <row r="103" spans="1:17" ht="15.75" thickBot="1" x14ac:dyDescent="0.3">
      <c r="A103" s="46" t="s">
        <v>87</v>
      </c>
      <c r="B103" s="43">
        <f>SUM(B89+B101)</f>
        <v>1827578.4000000001</v>
      </c>
      <c r="C103" s="43">
        <f t="shared" ref="C103:N103" si="44">SUM(C89+C101)</f>
        <v>446229.61</v>
      </c>
      <c r="D103" s="43">
        <f t="shared" si="44"/>
        <v>125453.92</v>
      </c>
      <c r="E103" s="43">
        <f t="shared" si="44"/>
        <v>117076.98000000001</v>
      </c>
      <c r="F103" s="43">
        <f t="shared" si="44"/>
        <v>112046.91999999998</v>
      </c>
      <c r="G103" s="43">
        <f t="shared" si="44"/>
        <v>78679.87</v>
      </c>
      <c r="H103" s="43">
        <f t="shared" si="44"/>
        <v>156266.91</v>
      </c>
      <c r="I103" s="43">
        <f t="shared" si="44"/>
        <v>96398.55</v>
      </c>
      <c r="J103" s="43">
        <f t="shared" si="44"/>
        <v>115677.43000000001</v>
      </c>
      <c r="K103" s="43">
        <f t="shared" si="44"/>
        <v>139366.74</v>
      </c>
      <c r="L103" s="43">
        <f t="shared" si="44"/>
        <v>126016.98000000001</v>
      </c>
      <c r="M103" s="43">
        <f t="shared" si="44"/>
        <v>0</v>
      </c>
      <c r="N103" s="43">
        <f t="shared" si="44"/>
        <v>0</v>
      </c>
      <c r="O103" s="43">
        <f t="shared" ref="O103" si="45">SUM(C103:N103)</f>
        <v>1513213.91</v>
      </c>
      <c r="P103" s="43">
        <f t="shared" ref="P103" si="46">B103-O103</f>
        <v>314364.49000000022</v>
      </c>
      <c r="Q103" s="44">
        <f t="shared" ref="Q103" si="47">O103/B103</f>
        <v>0.82798850653958256</v>
      </c>
    </row>
    <row r="104" spans="1:17" x14ac:dyDescent="0.25">
      <c r="A104" s="37"/>
      <c r="B104" s="47"/>
      <c r="C104" s="47"/>
      <c r="D104" s="47"/>
      <c r="E104" s="47"/>
      <c r="F104" s="47"/>
      <c r="G104" s="47"/>
      <c r="H104" s="47"/>
      <c r="I104" s="47"/>
      <c r="J104" s="47"/>
      <c r="K104" s="47"/>
      <c r="L104" s="47"/>
      <c r="M104" s="47"/>
      <c r="N104" s="47"/>
      <c r="O104" s="47"/>
      <c r="P104" s="47"/>
      <c r="Q104" s="48"/>
    </row>
    <row r="107" spans="1:17" ht="45" x14ac:dyDescent="0.25">
      <c r="A107" s="3"/>
      <c r="B107" s="49" t="s">
        <v>0</v>
      </c>
      <c r="C107" s="5">
        <v>44835</v>
      </c>
      <c r="D107" s="6">
        <v>44866</v>
      </c>
      <c r="E107" s="6">
        <v>44896</v>
      </c>
      <c r="F107" s="6">
        <v>44927</v>
      </c>
      <c r="G107" s="6">
        <v>44958</v>
      </c>
      <c r="H107" s="6">
        <v>44986</v>
      </c>
      <c r="I107" s="6">
        <v>45017</v>
      </c>
      <c r="J107" s="6">
        <v>45047</v>
      </c>
      <c r="K107" s="6">
        <v>45078</v>
      </c>
      <c r="L107" s="6">
        <v>45108</v>
      </c>
      <c r="M107" s="6">
        <v>45139</v>
      </c>
      <c r="N107" s="6">
        <v>45170</v>
      </c>
      <c r="O107" s="7" t="s">
        <v>1</v>
      </c>
      <c r="P107" s="8" t="s">
        <v>2</v>
      </c>
      <c r="Q107" s="9"/>
    </row>
    <row r="110" spans="1:17" ht="15.75" thickBot="1" x14ac:dyDescent="0.3"/>
    <row r="111" spans="1:17" ht="15.75" thickBot="1" x14ac:dyDescent="0.3">
      <c r="A111" s="50" t="s">
        <v>88</v>
      </c>
      <c r="B111" s="51" t="s">
        <v>89</v>
      </c>
      <c r="C111" s="52" t="s">
        <v>90</v>
      </c>
      <c r="D111" s="53" t="s">
        <v>91</v>
      </c>
      <c r="E111" s="53" t="s">
        <v>92</v>
      </c>
      <c r="F111" s="53" t="s">
        <v>93</v>
      </c>
      <c r="G111" s="53" t="s">
        <v>94</v>
      </c>
      <c r="H111" s="53" t="s">
        <v>95</v>
      </c>
      <c r="I111" s="53" t="s">
        <v>96</v>
      </c>
      <c r="J111" s="53" t="s">
        <v>97</v>
      </c>
      <c r="K111" s="53" t="s">
        <v>98</v>
      </c>
      <c r="L111" s="53" t="s">
        <v>99</v>
      </c>
      <c r="M111" s="53" t="s">
        <v>100</v>
      </c>
      <c r="N111" s="54" t="s">
        <v>101</v>
      </c>
    </row>
    <row r="112" spans="1:17" x14ac:dyDescent="0.25">
      <c r="A112" s="55" t="s">
        <v>102</v>
      </c>
      <c r="B112" s="127">
        <v>19399.54</v>
      </c>
      <c r="C112" s="128">
        <v>19441.22</v>
      </c>
      <c r="D112" s="129">
        <v>19493.23</v>
      </c>
      <c r="E112" s="129">
        <v>19556.28</v>
      </c>
      <c r="F112" s="129">
        <v>19627.75</v>
      </c>
      <c r="G112" s="129">
        <v>19703.650000000001</v>
      </c>
      <c r="H112" s="129">
        <v>19775.71</v>
      </c>
      <c r="I112" s="129">
        <v>19856.97</v>
      </c>
      <c r="J112" s="129">
        <v>19939.57</v>
      </c>
      <c r="K112" s="129">
        <v>20115.87</v>
      </c>
      <c r="L112" s="129">
        <v>20208.02</v>
      </c>
      <c r="M112" s="129"/>
      <c r="N112" s="129"/>
    </row>
    <row r="113" spans="1:14" x14ac:dyDescent="0.25">
      <c r="A113" s="56" t="s">
        <v>103</v>
      </c>
      <c r="B113" s="123">
        <v>1009576.6</v>
      </c>
      <c r="C113" s="125">
        <v>499576.6</v>
      </c>
      <c r="D113" s="126">
        <v>499576.6</v>
      </c>
      <c r="E113" s="126">
        <v>499576.6</v>
      </c>
      <c r="F113" s="126">
        <v>676289.5</v>
      </c>
      <c r="G113" s="126">
        <v>676289.5</v>
      </c>
      <c r="H113" s="126">
        <v>676289.5</v>
      </c>
      <c r="I113" s="126">
        <v>676289.5</v>
      </c>
      <c r="J113" s="126">
        <v>676289.5</v>
      </c>
      <c r="K113" s="126">
        <v>704306.46</v>
      </c>
      <c r="L113" s="126">
        <v>704312.44</v>
      </c>
      <c r="M113" s="126"/>
      <c r="N113" s="126"/>
    </row>
    <row r="114" spans="1:14" x14ac:dyDescent="0.25">
      <c r="A114" s="57" t="s">
        <v>104</v>
      </c>
      <c r="B114" s="16">
        <f t="shared" ref="B114:N114" si="48">SUM(B112:B113)</f>
        <v>1028976.14</v>
      </c>
      <c r="C114" s="16">
        <f t="shared" si="48"/>
        <v>519017.81999999995</v>
      </c>
      <c r="D114" s="16">
        <f t="shared" si="48"/>
        <v>519069.82999999996</v>
      </c>
      <c r="E114" s="16">
        <f t="shared" si="48"/>
        <v>519132.88</v>
      </c>
      <c r="F114" s="16">
        <f t="shared" si="48"/>
        <v>695917.25</v>
      </c>
      <c r="G114" s="16">
        <f t="shared" si="48"/>
        <v>695993.15</v>
      </c>
      <c r="H114" s="16">
        <f t="shared" si="48"/>
        <v>696065.21</v>
      </c>
      <c r="I114" s="16">
        <f t="shared" si="48"/>
        <v>696146.47</v>
      </c>
      <c r="J114" s="16">
        <f t="shared" si="48"/>
        <v>696229.07</v>
      </c>
      <c r="K114" s="16">
        <f t="shared" si="48"/>
        <v>724422.33</v>
      </c>
      <c r="L114" s="16">
        <f t="shared" si="48"/>
        <v>724520.46</v>
      </c>
      <c r="M114" s="16">
        <f t="shared" si="48"/>
        <v>0</v>
      </c>
      <c r="N114" s="16">
        <f t="shared" si="48"/>
        <v>0</v>
      </c>
    </row>
    <row r="115" spans="1:14" x14ac:dyDescent="0.25">
      <c r="A115" s="58" t="s">
        <v>105</v>
      </c>
      <c r="B115" s="123">
        <v>27968.93</v>
      </c>
      <c r="C115" s="125">
        <v>27973.71</v>
      </c>
      <c r="D115" s="126">
        <v>27978.04</v>
      </c>
      <c r="E115" s="126">
        <v>27982.52</v>
      </c>
      <c r="F115" s="126">
        <v>27988.02</v>
      </c>
      <c r="G115" s="126">
        <v>27993.42</v>
      </c>
      <c r="H115" s="126">
        <v>27999.4</v>
      </c>
      <c r="I115" s="126">
        <v>28005.19</v>
      </c>
      <c r="J115" s="126">
        <v>28011.17</v>
      </c>
      <c r="K115" s="126">
        <v>28016.959999999999</v>
      </c>
      <c r="L115" s="126">
        <v>28022.94</v>
      </c>
      <c r="M115" s="126"/>
      <c r="N115" s="126"/>
    </row>
    <row r="116" spans="1:14" x14ac:dyDescent="0.25">
      <c r="A116" s="57" t="s">
        <v>106</v>
      </c>
      <c r="B116" s="16">
        <f>SUM(B114:B115)</f>
        <v>1056945.07</v>
      </c>
      <c r="C116" s="16">
        <f t="shared" ref="C116:N116" si="49">SUM(C114:C115)</f>
        <v>546991.52999999991</v>
      </c>
      <c r="D116" s="16">
        <f t="shared" si="49"/>
        <v>547047.87</v>
      </c>
      <c r="E116" s="16">
        <f t="shared" si="49"/>
        <v>547115.4</v>
      </c>
      <c r="F116" s="16">
        <f t="shared" si="49"/>
        <v>723905.27</v>
      </c>
      <c r="G116" s="16">
        <f t="shared" si="49"/>
        <v>723986.57000000007</v>
      </c>
      <c r="H116" s="16">
        <f t="shared" si="49"/>
        <v>724064.61</v>
      </c>
      <c r="I116" s="16">
        <f t="shared" si="49"/>
        <v>724151.65999999992</v>
      </c>
      <c r="J116" s="16">
        <f t="shared" si="49"/>
        <v>724240.24</v>
      </c>
      <c r="K116" s="16">
        <f t="shared" si="49"/>
        <v>752439.28999999992</v>
      </c>
      <c r="L116" s="16">
        <f t="shared" si="49"/>
        <v>752543.39999999991</v>
      </c>
      <c r="M116" s="16">
        <f t="shared" si="49"/>
        <v>0</v>
      </c>
      <c r="N116" s="16">
        <f t="shared" si="49"/>
        <v>0</v>
      </c>
    </row>
    <row r="117" spans="1:14" ht="15.75" thickBot="1" x14ac:dyDescent="0.3">
      <c r="A117" s="56"/>
      <c r="B117" s="18"/>
      <c r="C117" s="19"/>
      <c r="D117" s="20"/>
      <c r="E117" s="20"/>
      <c r="F117" s="20"/>
      <c r="G117" s="20"/>
      <c r="H117" s="20"/>
      <c r="I117" s="20"/>
      <c r="J117" s="20"/>
      <c r="K117" s="20"/>
      <c r="L117" s="20"/>
      <c r="M117" s="20"/>
      <c r="N117" s="20"/>
    </row>
    <row r="118" spans="1:14" ht="15.75" thickTop="1" x14ac:dyDescent="0.25">
      <c r="A118" s="56" t="s">
        <v>107</v>
      </c>
      <c r="B118" s="127">
        <v>185375.43</v>
      </c>
      <c r="C118" s="128">
        <v>285067.09000000003</v>
      </c>
      <c r="D118" s="129">
        <v>568956.4</v>
      </c>
      <c r="E118" s="129">
        <v>912692.8</v>
      </c>
      <c r="F118" s="129">
        <v>784598.04</v>
      </c>
      <c r="G118" s="129">
        <v>932830.8</v>
      </c>
      <c r="H118" s="129">
        <v>645512.32999999996</v>
      </c>
      <c r="I118" s="129">
        <v>649937.22</v>
      </c>
      <c r="J118" s="129">
        <v>580084.25</v>
      </c>
      <c r="K118" s="129">
        <v>925868.59</v>
      </c>
      <c r="L118" s="129">
        <v>698038.27</v>
      </c>
      <c r="M118" s="129"/>
      <c r="N118" s="129"/>
    </row>
    <row r="119" spans="1:14" x14ac:dyDescent="0.25">
      <c r="A119" s="56" t="s">
        <v>108</v>
      </c>
      <c r="B119" s="127">
        <v>43998</v>
      </c>
      <c r="C119" s="128">
        <v>42391.24</v>
      </c>
      <c r="D119" s="129">
        <v>42391.24</v>
      </c>
      <c r="E119" s="129">
        <v>42391.24</v>
      </c>
      <c r="F119" s="129">
        <v>42391.24</v>
      </c>
      <c r="G119" s="129">
        <v>42391.24</v>
      </c>
      <c r="H119" s="129">
        <v>42391.24</v>
      </c>
      <c r="I119" s="129">
        <v>25105.23</v>
      </c>
      <c r="J119" s="129">
        <v>25105.23</v>
      </c>
      <c r="K119" s="129">
        <v>25103.23</v>
      </c>
      <c r="L119" s="129">
        <v>25101.23</v>
      </c>
      <c r="M119" s="129"/>
      <c r="N119" s="129"/>
    </row>
    <row r="120" spans="1:14" x14ac:dyDescent="0.25">
      <c r="A120" s="56" t="s">
        <v>109</v>
      </c>
      <c r="B120" s="133">
        <v>0</v>
      </c>
      <c r="C120" s="126">
        <v>100</v>
      </c>
      <c r="D120" s="126">
        <v>222058.75</v>
      </c>
      <c r="E120" s="126">
        <v>84068.75</v>
      </c>
      <c r="F120" s="126">
        <v>30068.75</v>
      </c>
      <c r="G120" s="126">
        <v>6068.75</v>
      </c>
      <c r="H120" s="126">
        <v>68.75</v>
      </c>
      <c r="I120" s="126">
        <v>68.75</v>
      </c>
      <c r="J120" s="126">
        <v>0</v>
      </c>
      <c r="K120" s="126">
        <v>0</v>
      </c>
      <c r="L120" s="126">
        <v>0</v>
      </c>
      <c r="M120" s="126"/>
      <c r="N120" s="126"/>
    </row>
    <row r="121" spans="1:14" x14ac:dyDescent="0.25">
      <c r="A121" s="57" t="s">
        <v>372</v>
      </c>
      <c r="B121" s="16">
        <f t="shared" ref="B121:G121" si="50">SUM(B118:B120)</f>
        <v>229373.43</v>
      </c>
      <c r="C121" s="16">
        <f t="shared" si="50"/>
        <v>327558.33</v>
      </c>
      <c r="D121" s="16">
        <f t="shared" si="50"/>
        <v>833406.39</v>
      </c>
      <c r="E121" s="16">
        <f t="shared" si="50"/>
        <v>1039152.79</v>
      </c>
      <c r="F121" s="16">
        <f t="shared" si="50"/>
        <v>857058.03</v>
      </c>
      <c r="G121" s="16">
        <f t="shared" si="50"/>
        <v>981290.79</v>
      </c>
      <c r="H121" s="16">
        <f>SUM(H118:H120)</f>
        <v>687972.32</v>
      </c>
      <c r="I121" s="16">
        <f>SUM(I118:I120)</f>
        <v>675111.2</v>
      </c>
      <c r="J121" s="16">
        <f>SUM(J118:J120)</f>
        <v>605189.48</v>
      </c>
      <c r="K121" s="16">
        <f>SUM(K118:K120)</f>
        <v>950971.82</v>
      </c>
      <c r="L121" s="16">
        <f t="shared" ref="L121:N121" si="51">SUM(L118:L119)</f>
        <v>723139.5</v>
      </c>
      <c r="M121" s="16">
        <f t="shared" si="51"/>
        <v>0</v>
      </c>
      <c r="N121" s="16">
        <f t="shared" si="51"/>
        <v>0</v>
      </c>
    </row>
    <row r="122" spans="1:14" ht="15.75" thickBot="1" x14ac:dyDescent="0.3">
      <c r="A122" s="59" t="s">
        <v>111</v>
      </c>
      <c r="B122" s="60">
        <f t="shared" ref="B122:N122" si="52">SUM(B116+B121)</f>
        <v>1286318.5</v>
      </c>
      <c r="C122" s="60">
        <f t="shared" si="52"/>
        <v>874549.85999999987</v>
      </c>
      <c r="D122" s="60">
        <f t="shared" si="52"/>
        <v>1380454.26</v>
      </c>
      <c r="E122" s="60">
        <f t="shared" si="52"/>
        <v>1586268.19</v>
      </c>
      <c r="F122" s="60">
        <f t="shared" si="52"/>
        <v>1580963.3</v>
      </c>
      <c r="G122" s="60">
        <f t="shared" si="52"/>
        <v>1705277.36</v>
      </c>
      <c r="H122" s="60">
        <f t="shared" si="52"/>
        <v>1412036.93</v>
      </c>
      <c r="I122" s="60">
        <f t="shared" si="52"/>
        <v>1399262.8599999999</v>
      </c>
      <c r="J122" s="60">
        <f t="shared" si="52"/>
        <v>1329429.72</v>
      </c>
      <c r="K122" s="60">
        <f t="shared" si="52"/>
        <v>1703411.1099999999</v>
      </c>
      <c r="L122" s="60">
        <f t="shared" si="52"/>
        <v>1475682.9</v>
      </c>
      <c r="M122" s="60">
        <f t="shared" si="52"/>
        <v>0</v>
      </c>
      <c r="N122" s="60">
        <f t="shared" si="52"/>
        <v>0</v>
      </c>
    </row>
  </sheetData>
  <pageMargins left="0.25" right="0.25" top="0.75" bottom="0.75" header="0.3" footer="0.3"/>
  <pageSetup paperSize="5" scale="68" fitToHeight="0" orientation="landscape" r:id="rId1"/>
  <headerFooter>
    <oddHeader>&amp;CHoliday Park Park and Recreaton District
Master Budget 2022-2023</oddHeader>
  </headerFooter>
  <rowBreaks count="3" manualBreakCount="3">
    <brk id="30" max="16383" man="1"/>
    <brk id="65"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8F04A-2E20-4E02-94E6-C00FBE4DB4A4}">
  <dimension ref="C2:H188"/>
  <sheetViews>
    <sheetView topLeftCell="A9" workbookViewId="0">
      <selection activeCell="F37" sqref="F37"/>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-572.91999999999996</v>
      </c>
      <c r="G4" s="86"/>
      <c r="H4" s="86"/>
    </row>
    <row r="5" spans="3:8" x14ac:dyDescent="0.25">
      <c r="C5" s="61"/>
      <c r="D5" s="89" t="s">
        <v>185</v>
      </c>
      <c r="E5" s="86"/>
      <c r="F5" s="86"/>
      <c r="G5" s="86"/>
      <c r="H5" s="86"/>
    </row>
    <row r="6" spans="3:8" x14ac:dyDescent="0.25">
      <c r="C6" s="61"/>
      <c r="D6" s="90" t="s">
        <v>186</v>
      </c>
      <c r="E6" s="86"/>
      <c r="F6" s="88">
        <v>38194.82</v>
      </c>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69.38</v>
      </c>
      <c r="G10" s="86"/>
      <c r="H10" s="86"/>
    </row>
    <row r="11" spans="3:8" x14ac:dyDescent="0.25">
      <c r="C11" s="61"/>
      <c r="D11" s="90" t="s">
        <v>191</v>
      </c>
      <c r="E11" s="91"/>
      <c r="F11" s="88">
        <v>7</v>
      </c>
      <c r="G11" s="86"/>
      <c r="H11" s="86"/>
    </row>
    <row r="12" spans="3:8" x14ac:dyDescent="0.25">
      <c r="C12" s="61"/>
      <c r="D12" s="90" t="s">
        <v>192</v>
      </c>
      <c r="E12" s="91"/>
      <c r="F12" s="88">
        <v>975</v>
      </c>
      <c r="G12" s="86"/>
      <c r="H12" s="86"/>
    </row>
    <row r="13" spans="3:8" x14ac:dyDescent="0.25">
      <c r="C13" s="61"/>
      <c r="D13" s="90" t="s">
        <v>193</v>
      </c>
      <c r="E13" s="91"/>
      <c r="F13" s="88">
        <v>850</v>
      </c>
      <c r="G13" s="86"/>
      <c r="H13" s="86"/>
    </row>
    <row r="14" spans="3:8" x14ac:dyDescent="0.25">
      <c r="C14" s="61"/>
      <c r="D14" s="90" t="s">
        <v>194</v>
      </c>
      <c r="E14" s="91"/>
      <c r="F14" s="88">
        <v>-10</v>
      </c>
      <c r="G14" s="86"/>
      <c r="H14" s="86"/>
    </row>
    <row r="15" spans="3:8" x14ac:dyDescent="0.25">
      <c r="C15" s="61"/>
      <c r="D15" s="90" t="s">
        <v>195</v>
      </c>
      <c r="E15" s="91"/>
      <c r="F15" s="88">
        <v>223.67</v>
      </c>
      <c r="G15" s="86"/>
      <c r="H15" s="86"/>
    </row>
    <row r="16" spans="3:8" x14ac:dyDescent="0.25">
      <c r="C16" s="61"/>
      <c r="D16" s="90" t="s">
        <v>196</v>
      </c>
      <c r="E16" s="91"/>
      <c r="F16" s="88">
        <v>224</v>
      </c>
      <c r="G16" s="86"/>
      <c r="H16" s="86"/>
    </row>
    <row r="17" spans="3:8" ht="17.25" customHeight="1" x14ac:dyDescent="0.25">
      <c r="C17" s="61"/>
      <c r="D17" s="90" t="s">
        <v>197</v>
      </c>
      <c r="E17" s="91"/>
      <c r="F17" s="88">
        <v>78.040000000000006</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40611.909999999996</v>
      </c>
      <c r="H21" s="86"/>
    </row>
    <row r="22" spans="3:8" ht="18.75" x14ac:dyDescent="0.3">
      <c r="C22" s="85" t="s">
        <v>14</v>
      </c>
      <c r="D22" s="87"/>
      <c r="E22" s="86"/>
      <c r="F22" s="86"/>
      <c r="G22" s="86"/>
      <c r="H22" s="94">
        <f>SUM(F4+G21)</f>
        <v>40038.99</v>
      </c>
    </row>
    <row r="23" spans="3:8" ht="18.75" x14ac:dyDescent="0.3">
      <c r="C23" s="85" t="s">
        <v>202</v>
      </c>
      <c r="D23" s="87"/>
      <c r="E23" s="86"/>
      <c r="F23" s="86"/>
      <c r="G23" s="86"/>
      <c r="H23" s="94">
        <f>H22</f>
        <v>40038.99</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417566.19</v>
      </c>
      <c r="H26" s="86"/>
    </row>
    <row r="27" spans="3:8" x14ac:dyDescent="0.25">
      <c r="C27" s="61"/>
      <c r="D27" s="87" t="s">
        <v>205</v>
      </c>
      <c r="E27" s="86"/>
      <c r="F27" s="86"/>
      <c r="G27" s="88"/>
      <c r="H27" s="86"/>
    </row>
    <row r="28" spans="3:8" x14ac:dyDescent="0.25">
      <c r="C28" s="61"/>
      <c r="D28" s="87" t="s">
        <v>206</v>
      </c>
      <c r="E28" s="86"/>
      <c r="F28" s="86"/>
      <c r="G28" s="88">
        <v>29</v>
      </c>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695.86</v>
      </c>
      <c r="G31" s="86"/>
      <c r="H31" s="86"/>
    </row>
    <row r="32" spans="3:8" x14ac:dyDescent="0.25">
      <c r="C32" s="61"/>
      <c r="D32" s="90" t="s">
        <v>210</v>
      </c>
      <c r="E32" s="91"/>
      <c r="F32" s="88"/>
      <c r="G32" s="86"/>
      <c r="H32" s="86"/>
    </row>
    <row r="33" spans="3:8" x14ac:dyDescent="0.25">
      <c r="C33" s="61"/>
      <c r="D33" s="90" t="s">
        <v>211</v>
      </c>
      <c r="E33" s="91"/>
      <c r="F33" s="88">
        <v>1023.94</v>
      </c>
      <c r="G33" s="86"/>
      <c r="H33" s="86"/>
    </row>
    <row r="34" spans="3:8" x14ac:dyDescent="0.25">
      <c r="C34" s="61"/>
      <c r="D34" s="95" t="s">
        <v>213</v>
      </c>
      <c r="E34" s="91"/>
      <c r="F34" s="86"/>
      <c r="G34" s="94">
        <f>SUM(F30:F33)</f>
        <v>1719.8000000000002</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v>45</v>
      </c>
      <c r="G37" s="86"/>
      <c r="H37" s="86"/>
    </row>
    <row r="38" spans="3:8" x14ac:dyDescent="0.25">
      <c r="C38" s="61"/>
      <c r="D38" s="90" t="s">
        <v>216</v>
      </c>
      <c r="E38" s="91"/>
      <c r="F38" s="88">
        <v>2280.89</v>
      </c>
      <c r="G38" s="86"/>
      <c r="H38" s="86"/>
    </row>
    <row r="39" spans="3:8" x14ac:dyDescent="0.25">
      <c r="C39" s="61"/>
      <c r="D39" s="90" t="s">
        <v>217</v>
      </c>
      <c r="E39" s="91"/>
      <c r="F39" s="88"/>
      <c r="G39" s="86"/>
      <c r="H39" s="86"/>
    </row>
    <row r="40" spans="3:8" x14ac:dyDescent="0.25">
      <c r="C40" s="61"/>
      <c r="D40" s="90" t="s">
        <v>218</v>
      </c>
      <c r="E40" s="91"/>
      <c r="F40" s="88"/>
      <c r="G40" s="86"/>
      <c r="H40" s="86"/>
    </row>
    <row r="41" spans="3:8" x14ac:dyDescent="0.25">
      <c r="C41" s="61"/>
      <c r="D41" s="90" t="s">
        <v>219</v>
      </c>
      <c r="E41" s="91"/>
      <c r="F41" s="88">
        <v>29815.47</v>
      </c>
      <c r="G41" s="86"/>
      <c r="H41" s="86"/>
    </row>
    <row r="42" spans="3:8" x14ac:dyDescent="0.25">
      <c r="C42" s="61"/>
      <c r="D42" s="95" t="s">
        <v>230</v>
      </c>
      <c r="E42" s="91"/>
      <c r="F42" s="86"/>
      <c r="G42" s="94">
        <f>SUM(F37:F41)</f>
        <v>32141.360000000001</v>
      </c>
      <c r="H42" s="86"/>
    </row>
    <row r="43" spans="3:8" x14ac:dyDescent="0.25">
      <c r="C43" s="61"/>
      <c r="D43" s="90"/>
      <c r="E43" s="91"/>
      <c r="F43" s="86"/>
      <c r="G43" s="86"/>
      <c r="H43" s="86"/>
    </row>
    <row r="44" spans="3:8" x14ac:dyDescent="0.25">
      <c r="C44" s="61"/>
      <c r="D44" s="92" t="s">
        <v>231</v>
      </c>
      <c r="E44" s="93"/>
      <c r="F44" s="86"/>
      <c r="G44" s="86"/>
      <c r="H44" s="86"/>
    </row>
    <row r="45" spans="3:8" x14ac:dyDescent="0.25">
      <c r="C45" s="61"/>
      <c r="D45" s="90" t="s">
        <v>232</v>
      </c>
      <c r="E45" s="91"/>
      <c r="F45" s="88">
        <v>6594.44</v>
      </c>
      <c r="G45" s="86"/>
      <c r="H45" s="86"/>
    </row>
    <row r="46" spans="3:8" x14ac:dyDescent="0.25">
      <c r="C46" s="61"/>
      <c r="D46" s="90" t="s">
        <v>233</v>
      </c>
      <c r="E46" s="91"/>
      <c r="F46" s="88"/>
      <c r="G46" s="86"/>
      <c r="H46" s="86"/>
    </row>
    <row r="47" spans="3:8" x14ac:dyDescent="0.25">
      <c r="C47" s="61"/>
      <c r="D47" s="90" t="s">
        <v>234</v>
      </c>
      <c r="E47" s="91"/>
      <c r="F47" s="88"/>
      <c r="G47" s="86"/>
      <c r="H47" s="86"/>
    </row>
    <row r="48" spans="3:8" x14ac:dyDescent="0.25">
      <c r="C48" s="61"/>
      <c r="D48" s="90" t="s">
        <v>235</v>
      </c>
      <c r="E48" s="91"/>
      <c r="F48" s="88"/>
      <c r="G48" s="86"/>
      <c r="H48" s="86"/>
    </row>
    <row r="49" spans="3:8" x14ac:dyDescent="0.25">
      <c r="C49" s="61"/>
      <c r="D49" s="90" t="s">
        <v>236</v>
      </c>
      <c r="E49" s="91"/>
      <c r="F49" s="88"/>
      <c r="G49" s="86"/>
      <c r="H49" s="86"/>
    </row>
    <row r="50" spans="3:8" x14ac:dyDescent="0.25">
      <c r="C50" s="61"/>
      <c r="D50" s="95" t="s">
        <v>237</v>
      </c>
      <c r="E50" s="91"/>
      <c r="F50" s="86"/>
      <c r="G50" s="94">
        <f>SUM(F45:F49)</f>
        <v>6594.44</v>
      </c>
      <c r="H50" s="86"/>
    </row>
    <row r="51" spans="3:8" x14ac:dyDescent="0.25">
      <c r="C51" s="61"/>
      <c r="D51" s="90"/>
      <c r="E51" s="91"/>
      <c r="F51" s="86"/>
      <c r="G51" s="86"/>
      <c r="H51" s="86"/>
    </row>
    <row r="52" spans="3:8" x14ac:dyDescent="0.25">
      <c r="C52" s="61"/>
      <c r="D52" s="92" t="s">
        <v>238</v>
      </c>
      <c r="E52" s="93"/>
      <c r="F52" s="86"/>
      <c r="G52" s="86"/>
      <c r="H52" s="86"/>
    </row>
    <row r="53" spans="3:8" x14ac:dyDescent="0.25">
      <c r="C53" s="61"/>
      <c r="D53" s="90" t="s">
        <v>239</v>
      </c>
      <c r="E53" s="91"/>
      <c r="F53" s="88"/>
      <c r="G53" s="86"/>
      <c r="H53" s="86"/>
    </row>
    <row r="54" spans="3:8" x14ac:dyDescent="0.25">
      <c r="C54" s="61"/>
      <c r="D54" s="90" t="s">
        <v>240</v>
      </c>
      <c r="E54" s="91"/>
      <c r="F54" s="88"/>
      <c r="G54" s="86"/>
      <c r="H54" s="86"/>
    </row>
    <row r="55" spans="3:8" x14ac:dyDescent="0.25">
      <c r="C55" s="61"/>
      <c r="D55" s="90" t="s">
        <v>241</v>
      </c>
      <c r="E55" s="91"/>
      <c r="F55" s="88">
        <v>266</v>
      </c>
      <c r="G55" s="86"/>
      <c r="H55" s="86"/>
    </row>
    <row r="56" spans="3:8" x14ac:dyDescent="0.25">
      <c r="C56" s="61"/>
      <c r="D56" s="90" t="s">
        <v>242</v>
      </c>
      <c r="E56" s="91"/>
      <c r="F56" s="88"/>
      <c r="G56" s="86"/>
      <c r="H56" s="86"/>
    </row>
    <row r="57" spans="3:8" x14ac:dyDescent="0.25">
      <c r="C57" s="61"/>
      <c r="D57" s="95" t="s">
        <v>243</v>
      </c>
      <c r="E57" s="91"/>
      <c r="F57" s="86"/>
      <c r="G57" s="94">
        <f>SUM(F53:F56)</f>
        <v>266</v>
      </c>
      <c r="H57" s="86"/>
    </row>
    <row r="58" spans="3:8" x14ac:dyDescent="0.25">
      <c r="C58" s="61"/>
      <c r="D58" s="87"/>
      <c r="E58" s="86"/>
      <c r="F58" s="86"/>
      <c r="G58" s="86"/>
      <c r="H58" s="86"/>
    </row>
    <row r="59" spans="3:8" x14ac:dyDescent="0.25">
      <c r="C59" s="61"/>
      <c r="D59" s="92" t="s">
        <v>244</v>
      </c>
      <c r="E59" s="93"/>
      <c r="F59" s="86"/>
      <c r="G59" s="86"/>
      <c r="H59" s="86"/>
    </row>
    <row r="60" spans="3:8" x14ac:dyDescent="0.25">
      <c r="C60" s="61"/>
      <c r="D60" s="90" t="s">
        <v>245</v>
      </c>
      <c r="E60" s="91"/>
      <c r="F60" s="88">
        <v>313.33</v>
      </c>
      <c r="G60" s="86"/>
      <c r="H60" s="86"/>
    </row>
    <row r="61" spans="3:8" x14ac:dyDescent="0.25">
      <c r="C61" s="61"/>
      <c r="D61" s="90" t="s">
        <v>246</v>
      </c>
      <c r="E61" s="91"/>
      <c r="F61" s="88"/>
      <c r="G61" s="86"/>
      <c r="H61" s="86"/>
    </row>
    <row r="62" spans="3:8" x14ac:dyDescent="0.25">
      <c r="C62" s="61"/>
      <c r="D62" s="92" t="s">
        <v>247</v>
      </c>
      <c r="E62" s="93"/>
      <c r="F62" s="86"/>
      <c r="G62" s="86"/>
      <c r="H62" s="86"/>
    </row>
    <row r="63" spans="3:8" x14ac:dyDescent="0.25">
      <c r="C63" s="61"/>
      <c r="D63" s="90" t="s">
        <v>248</v>
      </c>
      <c r="E63" s="88"/>
      <c r="F63" s="86"/>
      <c r="G63" s="86"/>
      <c r="H63" s="86"/>
    </row>
    <row r="64" spans="3:8" x14ac:dyDescent="0.25">
      <c r="C64" s="61"/>
      <c r="D64" s="90" t="s">
        <v>249</v>
      </c>
      <c r="E64" s="88">
        <v>312.39999999999998</v>
      </c>
      <c r="F64" s="86"/>
      <c r="G64" s="86"/>
      <c r="H64" s="86"/>
    </row>
    <row r="65" spans="3:8" x14ac:dyDescent="0.25">
      <c r="C65" s="61"/>
      <c r="D65" s="92" t="s">
        <v>250</v>
      </c>
      <c r="E65" s="86"/>
      <c r="F65" s="94">
        <f>SUM(E63:E64)</f>
        <v>312.39999999999998</v>
      </c>
      <c r="G65" s="86"/>
      <c r="H65" s="86"/>
    </row>
    <row r="66" spans="3:8" x14ac:dyDescent="0.25">
      <c r="C66" s="61"/>
      <c r="D66" s="87"/>
      <c r="E66" s="86"/>
      <c r="F66" s="86"/>
      <c r="G66" s="86"/>
      <c r="H66" s="86"/>
    </row>
    <row r="67" spans="3:8" x14ac:dyDescent="0.25">
      <c r="C67" s="61"/>
      <c r="D67" s="90" t="s">
        <v>251</v>
      </c>
      <c r="E67" s="86"/>
      <c r="F67" s="88"/>
      <c r="G67" s="86"/>
      <c r="H67" s="86"/>
    </row>
    <row r="68" spans="3:8" x14ac:dyDescent="0.25">
      <c r="C68" s="61"/>
      <c r="D68" s="90" t="s">
        <v>252</v>
      </c>
      <c r="E68" s="86"/>
      <c r="F68" s="88"/>
      <c r="G68" s="86"/>
      <c r="H68" s="86"/>
    </row>
    <row r="69" spans="3:8" x14ac:dyDescent="0.25">
      <c r="C69" s="61"/>
      <c r="D69" s="90" t="s">
        <v>253</v>
      </c>
      <c r="E69" s="86"/>
      <c r="F69" s="88"/>
      <c r="G69" s="86"/>
      <c r="H69" s="86"/>
    </row>
    <row r="70" spans="3:8" x14ac:dyDescent="0.25">
      <c r="C70" s="61"/>
      <c r="D70" s="90" t="s">
        <v>254</v>
      </c>
      <c r="E70" s="86"/>
      <c r="F70" s="88"/>
      <c r="G70" s="86"/>
      <c r="H70" s="86"/>
    </row>
    <row r="71" spans="3:8" x14ac:dyDescent="0.25">
      <c r="C71" s="61"/>
      <c r="D71" s="90" t="s">
        <v>255</v>
      </c>
      <c r="E71" s="86"/>
      <c r="F71" s="88">
        <v>100</v>
      </c>
      <c r="G71" s="86"/>
      <c r="H71" s="86"/>
    </row>
    <row r="72" spans="3:8" x14ac:dyDescent="0.25">
      <c r="C72" s="61"/>
      <c r="D72" s="90" t="s">
        <v>256</v>
      </c>
      <c r="E72" s="86"/>
      <c r="F72" s="88">
        <v>6</v>
      </c>
      <c r="G72" s="86"/>
      <c r="H72" s="86"/>
    </row>
    <row r="73" spans="3:8" x14ac:dyDescent="0.25">
      <c r="C73" s="61"/>
      <c r="D73" s="90" t="s">
        <v>257</v>
      </c>
      <c r="E73" s="86"/>
      <c r="F73" s="88"/>
      <c r="G73" s="86"/>
      <c r="H73" s="86"/>
    </row>
    <row r="74" spans="3:8" x14ac:dyDescent="0.25">
      <c r="C74" s="61"/>
      <c r="D74" s="90" t="s">
        <v>258</v>
      </c>
      <c r="E74" s="86"/>
      <c r="F74" s="88">
        <v>114.97</v>
      </c>
      <c r="G74" s="86"/>
      <c r="H74" s="86"/>
    </row>
    <row r="75" spans="3:8" x14ac:dyDescent="0.25">
      <c r="C75" s="61"/>
      <c r="D75" s="90" t="s">
        <v>259</v>
      </c>
      <c r="E75" s="86"/>
      <c r="F75" s="88">
        <v>1314.44</v>
      </c>
      <c r="G75" s="86"/>
      <c r="H75" s="86"/>
    </row>
    <row r="76" spans="3:8" x14ac:dyDescent="0.25">
      <c r="C76" s="61"/>
      <c r="D76" s="90" t="s">
        <v>260</v>
      </c>
      <c r="E76" s="86"/>
      <c r="F76" s="88">
        <v>40</v>
      </c>
      <c r="G76" s="86"/>
      <c r="H76" s="86"/>
    </row>
    <row r="77" spans="3:8" x14ac:dyDescent="0.25">
      <c r="C77" s="61"/>
      <c r="D77" s="95" t="s">
        <v>261</v>
      </c>
      <c r="E77" s="86"/>
      <c r="F77" s="86"/>
      <c r="G77" s="94">
        <f>SUM(F60:F76)</f>
        <v>2201.1400000000003</v>
      </c>
      <c r="H77" s="86"/>
    </row>
    <row r="78" spans="3:8" x14ac:dyDescent="0.25">
      <c r="C78" s="61"/>
      <c r="D78" s="87"/>
      <c r="E78" s="86"/>
      <c r="F78" s="86"/>
      <c r="G78" s="86"/>
      <c r="H78" s="86"/>
    </row>
    <row r="79" spans="3:8" x14ac:dyDescent="0.25">
      <c r="C79" s="61"/>
      <c r="D79" s="92" t="s">
        <v>262</v>
      </c>
      <c r="E79" s="86"/>
      <c r="F79" s="86"/>
      <c r="G79" s="86"/>
      <c r="H79" s="86"/>
    </row>
    <row r="80" spans="3:8" x14ac:dyDescent="0.25">
      <c r="C80" s="61"/>
      <c r="D80" s="90" t="s">
        <v>263</v>
      </c>
      <c r="F80" s="88"/>
      <c r="G80" s="86"/>
      <c r="H80" s="86"/>
    </row>
    <row r="81" spans="3:8" x14ac:dyDescent="0.25">
      <c r="C81" s="61"/>
      <c r="D81" s="90" t="s">
        <v>264</v>
      </c>
      <c r="F81" s="88"/>
      <c r="G81" s="86"/>
      <c r="H81" s="86"/>
    </row>
    <row r="82" spans="3:8" x14ac:dyDescent="0.25">
      <c r="C82" s="61"/>
      <c r="D82" s="90" t="s">
        <v>265</v>
      </c>
      <c r="F82" s="88">
        <v>653.54</v>
      </c>
      <c r="G82" s="86"/>
      <c r="H82" s="86"/>
    </row>
    <row r="83" spans="3:8" x14ac:dyDescent="0.25">
      <c r="C83" s="61"/>
      <c r="D83" s="95" t="s">
        <v>266</v>
      </c>
      <c r="E83" s="86"/>
      <c r="G83" s="94">
        <f>SUM(F80:F82)</f>
        <v>653.54</v>
      </c>
      <c r="H83" s="86"/>
    </row>
    <row r="84" spans="3:8" x14ac:dyDescent="0.25">
      <c r="C84" s="61"/>
      <c r="D84" s="87"/>
      <c r="E84" s="86"/>
      <c r="F84" s="86"/>
      <c r="G84" s="86"/>
      <c r="H84" s="86"/>
    </row>
    <row r="85" spans="3:8" x14ac:dyDescent="0.25">
      <c r="C85" s="61"/>
      <c r="D85" s="92" t="s">
        <v>267</v>
      </c>
      <c r="E85" s="86"/>
      <c r="F85" s="86"/>
      <c r="G85" s="86"/>
      <c r="H85" s="86"/>
    </row>
    <row r="86" spans="3:8" x14ac:dyDescent="0.25">
      <c r="C86" s="61"/>
      <c r="D86" s="90" t="s">
        <v>268</v>
      </c>
      <c r="E86" s="86"/>
      <c r="F86" s="88"/>
      <c r="G86" s="86"/>
      <c r="H86" s="86"/>
    </row>
    <row r="87" spans="3:8" x14ac:dyDescent="0.25">
      <c r="C87" s="61"/>
      <c r="D87" s="90" t="s">
        <v>269</v>
      </c>
      <c r="E87" s="86"/>
      <c r="F87" s="88"/>
      <c r="G87" s="86"/>
      <c r="H87" s="86"/>
    </row>
    <row r="88" spans="3:8" x14ac:dyDescent="0.25">
      <c r="C88" s="61"/>
      <c r="D88" s="90" t="s">
        <v>270</v>
      </c>
      <c r="E88" s="86"/>
      <c r="F88" s="88"/>
      <c r="G88" s="86"/>
      <c r="H88" s="86"/>
    </row>
    <row r="89" spans="3:8" x14ac:dyDescent="0.25">
      <c r="C89" s="61"/>
      <c r="D89" s="90" t="s">
        <v>271</v>
      </c>
      <c r="E89" s="86"/>
      <c r="F89" s="88">
        <v>-600.35</v>
      </c>
      <c r="G89" s="86"/>
      <c r="H89" s="86"/>
    </row>
    <row r="90" spans="3:8" x14ac:dyDescent="0.25">
      <c r="C90" s="61"/>
      <c r="D90" s="90" t="s">
        <v>272</v>
      </c>
      <c r="E90" s="86"/>
      <c r="F90" s="88">
        <v>6.5</v>
      </c>
      <c r="G90" s="86"/>
      <c r="H90" s="86"/>
    </row>
    <row r="91" spans="3:8" x14ac:dyDescent="0.25">
      <c r="C91" s="61"/>
      <c r="D91" s="90" t="s">
        <v>273</v>
      </c>
      <c r="E91" s="86"/>
      <c r="F91" s="88"/>
      <c r="G91" s="86"/>
      <c r="H91" s="86"/>
    </row>
    <row r="92" spans="3:8" x14ac:dyDescent="0.25">
      <c r="C92" s="61"/>
      <c r="D92" s="90" t="s">
        <v>274</v>
      </c>
      <c r="E92" s="86"/>
      <c r="F92" s="88">
        <v>2685</v>
      </c>
      <c r="G92" s="86"/>
      <c r="H92" s="86"/>
    </row>
    <row r="93" spans="3:8" x14ac:dyDescent="0.25">
      <c r="C93" s="61"/>
      <c r="D93" s="90" t="s">
        <v>61</v>
      </c>
      <c r="E93" s="86"/>
      <c r="F93" s="88">
        <v>68714.31</v>
      </c>
      <c r="G93" s="86"/>
      <c r="H93" s="86"/>
    </row>
    <row r="94" spans="3:8" x14ac:dyDescent="0.25">
      <c r="C94" s="61"/>
      <c r="D94" s="90" t="s">
        <v>275</v>
      </c>
      <c r="E94" s="86"/>
      <c r="F94" s="88"/>
      <c r="G94" s="86"/>
      <c r="H94" s="86"/>
    </row>
    <row r="95" spans="3:8" x14ac:dyDescent="0.25">
      <c r="C95" s="61"/>
      <c r="D95" s="90" t="s">
        <v>276</v>
      </c>
      <c r="E95" s="86"/>
      <c r="F95" s="88"/>
      <c r="G95" s="86"/>
      <c r="H95" s="86"/>
    </row>
    <row r="96" spans="3:8" x14ac:dyDescent="0.25">
      <c r="C96" s="61"/>
      <c r="D96" s="90" t="s">
        <v>277</v>
      </c>
      <c r="E96" s="86"/>
      <c r="F96" s="88"/>
      <c r="G96" s="86"/>
      <c r="H96" s="86"/>
    </row>
    <row r="97" spans="3:8" x14ac:dyDescent="0.25">
      <c r="C97" s="61"/>
      <c r="D97" s="90" t="s">
        <v>278</v>
      </c>
      <c r="E97" s="86"/>
      <c r="F97" s="88">
        <v>538.64</v>
      </c>
      <c r="G97" s="86"/>
      <c r="H97" s="86"/>
    </row>
    <row r="98" spans="3:8" x14ac:dyDescent="0.25">
      <c r="C98" s="61"/>
      <c r="D98" s="90" t="s">
        <v>279</v>
      </c>
      <c r="E98" s="86"/>
      <c r="F98" s="88">
        <v>385.18</v>
      </c>
      <c r="G98" s="86"/>
      <c r="H98" s="86"/>
    </row>
    <row r="99" spans="3:8" x14ac:dyDescent="0.25">
      <c r="C99" s="61"/>
      <c r="D99" s="90" t="s">
        <v>280</v>
      </c>
      <c r="E99" s="86"/>
      <c r="F99" s="88"/>
      <c r="G99" s="86"/>
      <c r="H99" s="86"/>
    </row>
    <row r="100" spans="3:8" x14ac:dyDescent="0.25">
      <c r="C100" s="61"/>
      <c r="D100" s="90" t="s">
        <v>281</v>
      </c>
      <c r="E100" s="86"/>
      <c r="F100" s="88"/>
      <c r="G100" s="86"/>
      <c r="H100" s="86"/>
    </row>
    <row r="101" spans="3:8" x14ac:dyDescent="0.25">
      <c r="C101" s="61"/>
      <c r="D101" s="90" t="s">
        <v>282</v>
      </c>
      <c r="E101" s="86"/>
      <c r="F101" s="88">
        <v>12432</v>
      </c>
      <c r="G101" s="86"/>
      <c r="H101" s="86"/>
    </row>
    <row r="102" spans="3:8" x14ac:dyDescent="0.25">
      <c r="C102" s="61"/>
      <c r="D102" s="90" t="s">
        <v>283</v>
      </c>
      <c r="E102" s="86"/>
      <c r="F102" s="88"/>
      <c r="G102" s="86"/>
      <c r="H102" s="86"/>
    </row>
    <row r="103" spans="3:8" x14ac:dyDescent="0.25">
      <c r="C103" s="61"/>
      <c r="D103" s="90" t="s">
        <v>284</v>
      </c>
      <c r="E103" s="86"/>
      <c r="F103" s="88">
        <v>871.45</v>
      </c>
      <c r="G103" s="86"/>
      <c r="H103" s="86"/>
    </row>
    <row r="104" spans="3:8" x14ac:dyDescent="0.25">
      <c r="C104" s="61"/>
      <c r="D104" s="90" t="s">
        <v>285</v>
      </c>
      <c r="E104" s="86"/>
      <c r="F104" s="88">
        <v>873.63</v>
      </c>
      <c r="G104" s="86"/>
      <c r="H104" s="86"/>
    </row>
    <row r="105" spans="3:8" x14ac:dyDescent="0.25">
      <c r="C105" s="61"/>
      <c r="D105" s="90" t="s">
        <v>286</v>
      </c>
      <c r="E105" s="86"/>
      <c r="F105" s="88">
        <v>251.27</v>
      </c>
      <c r="G105" s="86"/>
      <c r="H105" s="86"/>
    </row>
    <row r="106" spans="3:8" x14ac:dyDescent="0.25">
      <c r="C106" s="61"/>
      <c r="D106" s="90" t="s">
        <v>287</v>
      </c>
      <c r="E106" s="86"/>
      <c r="F106" s="88"/>
      <c r="G106" s="86"/>
      <c r="H106" s="86"/>
    </row>
    <row r="107" spans="3:8" x14ac:dyDescent="0.25">
      <c r="C107" s="61"/>
      <c r="D107" s="90" t="s">
        <v>288</v>
      </c>
      <c r="E107" s="86"/>
      <c r="F107" s="88"/>
      <c r="G107" s="86"/>
      <c r="H107" s="86"/>
    </row>
    <row r="108" spans="3:8" x14ac:dyDescent="0.25">
      <c r="C108" s="61"/>
      <c r="D108" s="95" t="s">
        <v>289</v>
      </c>
      <c r="E108" s="86"/>
      <c r="F108" s="86"/>
      <c r="G108" s="94">
        <f>SUM(F86:F107)</f>
        <v>86157.62999999999</v>
      </c>
      <c r="H108" s="86"/>
    </row>
    <row r="109" spans="3:8" x14ac:dyDescent="0.25">
      <c r="C109" s="61"/>
      <c r="D109" s="87"/>
      <c r="E109" s="86"/>
      <c r="F109" s="86"/>
      <c r="G109" s="86"/>
      <c r="H109" s="86"/>
    </row>
    <row r="110" spans="3:8" x14ac:dyDescent="0.25">
      <c r="C110" s="61"/>
      <c r="D110" s="92" t="s">
        <v>290</v>
      </c>
      <c r="E110" s="86"/>
      <c r="F110" s="86"/>
      <c r="G110" s="86"/>
      <c r="H110" s="86"/>
    </row>
    <row r="111" spans="3:8" x14ac:dyDescent="0.25">
      <c r="C111" s="61"/>
      <c r="D111" s="90" t="s">
        <v>291</v>
      </c>
      <c r="E111" s="86"/>
      <c r="F111" s="88"/>
      <c r="G111" s="86"/>
      <c r="H111" s="86"/>
    </row>
    <row r="112" spans="3:8" x14ac:dyDescent="0.25">
      <c r="C112" s="61"/>
      <c r="D112" s="90" t="s">
        <v>292</v>
      </c>
      <c r="E112" s="86"/>
      <c r="F112" s="88"/>
      <c r="G112" s="86"/>
      <c r="H112" s="86"/>
    </row>
    <row r="113" spans="3:8" x14ac:dyDescent="0.25">
      <c r="C113" s="61"/>
      <c r="D113" s="90" t="s">
        <v>293</v>
      </c>
      <c r="E113" s="86"/>
      <c r="F113" s="88">
        <v>20166</v>
      </c>
      <c r="G113" s="86"/>
      <c r="H113" s="86"/>
    </row>
    <row r="114" spans="3:8" x14ac:dyDescent="0.25">
      <c r="C114" s="61"/>
      <c r="D114" s="95" t="s">
        <v>294</v>
      </c>
      <c r="E114" s="86"/>
      <c r="F114" s="86"/>
      <c r="G114" s="94">
        <f>SUM(F111:F113)</f>
        <v>20166</v>
      </c>
      <c r="H114" s="86"/>
    </row>
    <row r="115" spans="3:8" x14ac:dyDescent="0.25">
      <c r="C115" s="61"/>
      <c r="D115" s="87"/>
      <c r="E115" s="86"/>
      <c r="F115" s="86"/>
      <c r="G115" s="86"/>
      <c r="H115" s="86"/>
    </row>
    <row r="116" spans="3:8" x14ac:dyDescent="0.25">
      <c r="C116" s="61"/>
      <c r="D116" s="92" t="s">
        <v>295</v>
      </c>
      <c r="E116" s="86"/>
      <c r="F116" s="86"/>
      <c r="G116" s="86"/>
      <c r="H116" s="86"/>
    </row>
    <row r="117" spans="3:8" x14ac:dyDescent="0.25">
      <c r="C117" s="61"/>
      <c r="D117" s="90" t="s">
        <v>296</v>
      </c>
      <c r="E117" s="86"/>
      <c r="F117" s="88">
        <v>109.9</v>
      </c>
      <c r="G117" s="86"/>
      <c r="H117" s="86"/>
    </row>
    <row r="118" spans="3:8" x14ac:dyDescent="0.25">
      <c r="C118" s="61"/>
      <c r="D118" s="90" t="s">
        <v>297</v>
      </c>
      <c r="E118" s="86"/>
      <c r="F118" s="88">
        <v>33.14</v>
      </c>
      <c r="G118" s="86"/>
      <c r="H118" s="86"/>
    </row>
    <row r="119" spans="3:8" x14ac:dyDescent="0.25">
      <c r="C119" s="61"/>
      <c r="D119" s="90" t="s">
        <v>298</v>
      </c>
      <c r="E119" s="86"/>
      <c r="F119" s="88"/>
      <c r="G119" s="86"/>
      <c r="H119" s="86"/>
    </row>
    <row r="120" spans="3:8" x14ac:dyDescent="0.25">
      <c r="C120" s="61"/>
      <c r="D120" s="90" t="s">
        <v>299</v>
      </c>
      <c r="E120" s="86"/>
      <c r="F120" s="88">
        <v>61.06</v>
      </c>
      <c r="G120" s="86"/>
      <c r="H120" s="86"/>
    </row>
    <row r="121" spans="3:8" x14ac:dyDescent="0.25">
      <c r="C121" s="61"/>
      <c r="D121" s="95" t="s">
        <v>300</v>
      </c>
      <c r="E121" s="86"/>
      <c r="F121" s="86"/>
      <c r="G121" s="94">
        <f>SUM(F117:F120)</f>
        <v>204.10000000000002</v>
      </c>
      <c r="H121" s="86"/>
    </row>
    <row r="122" spans="3:8" x14ac:dyDescent="0.25">
      <c r="C122" s="61"/>
      <c r="D122" s="87"/>
      <c r="E122" s="86"/>
      <c r="F122" s="86"/>
      <c r="G122" s="86"/>
      <c r="H122" s="86"/>
    </row>
    <row r="123" spans="3:8" x14ac:dyDescent="0.25">
      <c r="C123" s="61"/>
      <c r="D123" s="92" t="s">
        <v>301</v>
      </c>
      <c r="E123" s="86"/>
      <c r="F123" s="86"/>
      <c r="G123" s="86"/>
      <c r="H123" s="86"/>
    </row>
    <row r="124" spans="3:8" x14ac:dyDescent="0.25">
      <c r="C124" s="61"/>
      <c r="D124" s="90" t="s">
        <v>302</v>
      </c>
      <c r="E124" s="86"/>
      <c r="F124" s="88">
        <v>120.1</v>
      </c>
      <c r="G124" s="86"/>
      <c r="H124" s="86"/>
    </row>
    <row r="125" spans="3:8" x14ac:dyDescent="0.25">
      <c r="C125" s="61"/>
      <c r="D125" s="90" t="s">
        <v>303</v>
      </c>
      <c r="E125" s="86"/>
      <c r="F125" s="88"/>
      <c r="G125" s="86"/>
      <c r="H125" s="86"/>
    </row>
    <row r="126" spans="3:8" x14ac:dyDescent="0.25">
      <c r="C126" s="61"/>
      <c r="D126" s="90" t="s">
        <v>304</v>
      </c>
      <c r="E126" s="86"/>
      <c r="F126" s="88"/>
      <c r="G126" s="86"/>
      <c r="H126" s="86"/>
    </row>
    <row r="127" spans="3:8" x14ac:dyDescent="0.25">
      <c r="C127" s="61"/>
      <c r="D127" s="90" t="s">
        <v>305</v>
      </c>
      <c r="E127" s="86"/>
      <c r="F127" s="88"/>
      <c r="G127" s="86"/>
      <c r="H127" s="86"/>
    </row>
    <row r="128" spans="3:8" x14ac:dyDescent="0.25">
      <c r="C128" s="61"/>
      <c r="D128" s="90" t="s">
        <v>306</v>
      </c>
      <c r="E128" s="86"/>
      <c r="F128" s="88"/>
      <c r="G128" s="86"/>
      <c r="H128" s="86"/>
    </row>
    <row r="129" spans="3:8" x14ac:dyDescent="0.25">
      <c r="C129" s="61"/>
      <c r="D129" s="90" t="s">
        <v>307</v>
      </c>
      <c r="E129" s="86"/>
      <c r="F129" s="88"/>
      <c r="G129" s="86"/>
      <c r="H129" s="86"/>
    </row>
    <row r="130" spans="3:8" x14ac:dyDescent="0.25">
      <c r="C130" s="61"/>
      <c r="D130" s="90" t="s">
        <v>308</v>
      </c>
      <c r="E130" s="86"/>
      <c r="F130" s="88"/>
      <c r="G130" s="86"/>
      <c r="H130" s="86"/>
    </row>
    <row r="131" spans="3:8" x14ac:dyDescent="0.25">
      <c r="C131" s="61"/>
      <c r="D131" s="95" t="s">
        <v>309</v>
      </c>
      <c r="E131" s="86"/>
      <c r="F131" s="86"/>
      <c r="G131" s="94">
        <f>SUM(F124:F129)</f>
        <v>120.1</v>
      </c>
      <c r="H131" s="86"/>
    </row>
    <row r="132" spans="3:8" x14ac:dyDescent="0.25">
      <c r="C132" s="61"/>
      <c r="D132" s="87"/>
      <c r="E132" s="86"/>
      <c r="F132" s="86"/>
      <c r="G132" s="86"/>
      <c r="H132" s="86"/>
    </row>
    <row r="133" spans="3:8" x14ac:dyDescent="0.25">
      <c r="C133" s="61"/>
      <c r="D133" s="92" t="s">
        <v>310</v>
      </c>
      <c r="E133" s="86"/>
      <c r="F133" s="86"/>
      <c r="G133" s="86"/>
      <c r="H133" s="86"/>
    </row>
    <row r="134" spans="3:8" x14ac:dyDescent="0.25">
      <c r="C134" s="61"/>
      <c r="D134" s="92" t="s">
        <v>311</v>
      </c>
      <c r="E134" s="86"/>
      <c r="F134" s="86"/>
      <c r="G134" s="86"/>
      <c r="H134" s="86"/>
    </row>
    <row r="135" spans="3:8" x14ac:dyDescent="0.25">
      <c r="C135" s="61"/>
      <c r="D135" s="90" t="s">
        <v>312</v>
      </c>
      <c r="E135" s="88">
        <v>87.38</v>
      </c>
      <c r="F135" s="86"/>
      <c r="G135" s="86"/>
      <c r="H135" s="86"/>
    </row>
    <row r="136" spans="3:8" x14ac:dyDescent="0.25">
      <c r="C136" s="61"/>
      <c r="D136" s="90" t="s">
        <v>313</v>
      </c>
      <c r="E136" s="88">
        <v>41.75</v>
      </c>
      <c r="F136" s="86"/>
      <c r="G136" s="86"/>
      <c r="H136" s="86"/>
    </row>
    <row r="137" spans="3:8" x14ac:dyDescent="0.25">
      <c r="C137" s="61"/>
      <c r="D137" s="90" t="s">
        <v>314</v>
      </c>
      <c r="E137" s="88">
        <v>30.34</v>
      </c>
      <c r="F137" s="86"/>
      <c r="G137" s="86"/>
      <c r="H137" s="86"/>
    </row>
    <row r="138" spans="3:8" x14ac:dyDescent="0.25">
      <c r="C138" s="61"/>
      <c r="D138" s="90" t="s">
        <v>315</v>
      </c>
      <c r="E138" s="88">
        <v>1221.78</v>
      </c>
      <c r="F138" s="86"/>
      <c r="G138" s="86"/>
      <c r="H138" s="86"/>
    </row>
    <row r="139" spans="3:8" x14ac:dyDescent="0.25">
      <c r="C139" s="61"/>
      <c r="D139" s="90" t="s">
        <v>316</v>
      </c>
      <c r="E139" s="88">
        <v>574.52</v>
      </c>
      <c r="F139" s="86"/>
      <c r="G139" s="86"/>
      <c r="H139" s="86"/>
    </row>
    <row r="140" spans="3:8" x14ac:dyDescent="0.25">
      <c r="C140" s="61"/>
      <c r="D140" s="90" t="s">
        <v>317</v>
      </c>
      <c r="E140" s="88">
        <v>37.39</v>
      </c>
      <c r="F140" s="86"/>
      <c r="G140" s="86"/>
      <c r="H140" s="86"/>
    </row>
    <row r="141" spans="3:8" x14ac:dyDescent="0.25">
      <c r="C141" s="61"/>
      <c r="D141" s="90" t="s">
        <v>318</v>
      </c>
      <c r="E141" s="88"/>
      <c r="F141" s="86"/>
      <c r="G141" s="86"/>
      <c r="H141" s="86"/>
    </row>
    <row r="142" spans="3:8" x14ac:dyDescent="0.25">
      <c r="C142" s="61"/>
      <c r="D142" s="95" t="s">
        <v>319</v>
      </c>
      <c r="E142" s="86"/>
      <c r="F142" s="94">
        <f>SUM(E135:E141)</f>
        <v>1993.16</v>
      </c>
      <c r="G142" s="86"/>
      <c r="H142" s="86"/>
    </row>
    <row r="143" spans="3:8" x14ac:dyDescent="0.25">
      <c r="C143" s="61"/>
      <c r="D143" s="90"/>
      <c r="E143" s="86"/>
      <c r="F143" s="86"/>
      <c r="G143" s="86"/>
      <c r="H143" s="86"/>
    </row>
    <row r="144" spans="3:8" x14ac:dyDescent="0.25">
      <c r="C144" s="61"/>
      <c r="D144" s="92" t="s">
        <v>320</v>
      </c>
      <c r="E144" s="86"/>
      <c r="F144" s="86"/>
      <c r="G144" s="86"/>
      <c r="H144" s="86"/>
    </row>
    <row r="145" spans="3:8" x14ac:dyDescent="0.25">
      <c r="C145" s="61"/>
      <c r="D145" s="90" t="s">
        <v>321</v>
      </c>
      <c r="E145" s="88"/>
      <c r="F145" s="86"/>
      <c r="G145" s="86"/>
      <c r="H145" s="86"/>
    </row>
    <row r="146" spans="3:8" x14ac:dyDescent="0.25">
      <c r="C146" s="61"/>
      <c r="D146" s="90" t="s">
        <v>322</v>
      </c>
      <c r="E146" s="88">
        <v>162.53</v>
      </c>
      <c r="F146" s="86"/>
      <c r="G146" s="86"/>
      <c r="H146" s="86"/>
    </row>
    <row r="147" spans="3:8" x14ac:dyDescent="0.25">
      <c r="C147" s="61"/>
      <c r="D147" s="90" t="s">
        <v>323</v>
      </c>
      <c r="E147" s="88"/>
      <c r="F147" s="86"/>
      <c r="G147" s="86"/>
      <c r="H147" s="86"/>
    </row>
    <row r="148" spans="3:8" x14ac:dyDescent="0.25">
      <c r="C148" s="61"/>
      <c r="D148" s="90" t="s">
        <v>324</v>
      </c>
      <c r="E148" s="88"/>
      <c r="F148" s="86"/>
      <c r="G148" s="86"/>
      <c r="H148" s="86"/>
    </row>
    <row r="149" spans="3:8" x14ac:dyDescent="0.25">
      <c r="C149" s="61"/>
      <c r="D149" s="90" t="s">
        <v>325</v>
      </c>
      <c r="E149" s="88"/>
      <c r="F149" s="86"/>
      <c r="G149" s="86"/>
      <c r="H149" s="86"/>
    </row>
    <row r="150" spans="3:8" x14ac:dyDescent="0.25">
      <c r="C150" s="61"/>
      <c r="D150" s="95" t="s">
        <v>326</v>
      </c>
      <c r="E150" s="86"/>
      <c r="F150" s="94">
        <f>SUM(E145:E149)</f>
        <v>162.53</v>
      </c>
      <c r="G150" s="86"/>
      <c r="H150" s="86"/>
    </row>
    <row r="151" spans="3:8" x14ac:dyDescent="0.25">
      <c r="C151" s="61"/>
      <c r="D151" s="90"/>
      <c r="E151" s="86"/>
      <c r="F151" s="86"/>
      <c r="G151" s="86"/>
      <c r="H151" s="86"/>
    </row>
    <row r="152" spans="3:8" x14ac:dyDescent="0.25">
      <c r="C152" s="61"/>
      <c r="D152" s="92" t="s">
        <v>327</v>
      </c>
      <c r="E152" s="86"/>
      <c r="F152" s="86"/>
      <c r="G152" s="86"/>
      <c r="H152" s="86"/>
    </row>
    <row r="153" spans="3:8" x14ac:dyDescent="0.25">
      <c r="C153" s="61"/>
      <c r="D153" s="90" t="s">
        <v>328</v>
      </c>
      <c r="E153" s="88">
        <v>356.23</v>
      </c>
      <c r="F153" s="86"/>
      <c r="G153" s="86"/>
      <c r="H153" s="86"/>
    </row>
    <row r="154" spans="3:8" x14ac:dyDescent="0.25">
      <c r="C154" s="61"/>
      <c r="D154" s="90" t="s">
        <v>329</v>
      </c>
      <c r="E154" s="88">
        <v>32.520000000000003</v>
      </c>
      <c r="F154" s="86"/>
      <c r="G154" s="86"/>
      <c r="H154" s="86"/>
    </row>
    <row r="155" spans="3:8" x14ac:dyDescent="0.25">
      <c r="C155" s="61"/>
      <c r="D155" s="90" t="s">
        <v>330</v>
      </c>
      <c r="E155" s="88">
        <v>212.86</v>
      </c>
      <c r="F155" s="86"/>
      <c r="G155" s="86"/>
      <c r="H155" s="86"/>
    </row>
    <row r="156" spans="3:8" x14ac:dyDescent="0.25">
      <c r="C156" s="61"/>
      <c r="D156" s="90" t="s">
        <v>331</v>
      </c>
      <c r="E156" s="88">
        <v>22.8</v>
      </c>
      <c r="F156" s="86"/>
      <c r="G156" s="86"/>
      <c r="H156" s="86"/>
    </row>
    <row r="157" spans="3:8" x14ac:dyDescent="0.25">
      <c r="C157" s="61"/>
      <c r="D157" s="90" t="s">
        <v>332</v>
      </c>
      <c r="E157" s="88">
        <v>1016.64</v>
      </c>
      <c r="F157" s="86"/>
      <c r="G157" s="86"/>
      <c r="H157" s="86"/>
    </row>
    <row r="158" spans="3:8" x14ac:dyDescent="0.25">
      <c r="C158" s="61"/>
      <c r="D158" s="95" t="s">
        <v>333</v>
      </c>
      <c r="E158" s="86"/>
      <c r="F158" s="94">
        <f>SUM(E153:E157)</f>
        <v>1641.05</v>
      </c>
      <c r="G158" s="86"/>
      <c r="H158" s="86"/>
    </row>
    <row r="159" spans="3:8" x14ac:dyDescent="0.25">
      <c r="C159" s="61"/>
      <c r="D159" s="87"/>
      <c r="E159" s="86"/>
      <c r="F159" s="86"/>
      <c r="G159" s="86"/>
      <c r="H159" s="86"/>
    </row>
    <row r="160" spans="3:8" x14ac:dyDescent="0.25">
      <c r="C160" s="61"/>
      <c r="D160" s="92" t="s">
        <v>334</v>
      </c>
      <c r="E160" s="86"/>
      <c r="F160" s="86"/>
      <c r="G160" s="86"/>
      <c r="H160" s="86"/>
    </row>
    <row r="161" spans="3:8" x14ac:dyDescent="0.25">
      <c r="C161" s="61"/>
      <c r="D161" s="90" t="s">
        <v>335</v>
      </c>
      <c r="E161" s="88">
        <v>532.08000000000004</v>
      </c>
      <c r="F161" s="86"/>
      <c r="G161" s="86"/>
      <c r="H161" s="86"/>
    </row>
    <row r="162" spans="3:8" x14ac:dyDescent="0.25">
      <c r="C162" s="61"/>
      <c r="D162" s="90" t="s">
        <v>336</v>
      </c>
      <c r="E162" s="88">
        <v>47.57</v>
      </c>
      <c r="F162" s="86"/>
      <c r="G162" s="86"/>
      <c r="H162" s="86"/>
    </row>
    <row r="163" spans="3:8" x14ac:dyDescent="0.25">
      <c r="C163" s="61"/>
      <c r="D163" s="90" t="s">
        <v>337</v>
      </c>
      <c r="E163" s="88">
        <v>337.41</v>
      </c>
      <c r="F163" s="86"/>
      <c r="G163" s="86"/>
      <c r="H163" s="86"/>
    </row>
    <row r="164" spans="3:8" x14ac:dyDescent="0.25">
      <c r="C164" s="61"/>
      <c r="D164" s="95" t="s">
        <v>338</v>
      </c>
      <c r="E164" s="86"/>
      <c r="F164" s="94">
        <f>SUM(E161:E163)</f>
        <v>917.06000000000017</v>
      </c>
      <c r="G164" s="86"/>
      <c r="H164" s="86"/>
    </row>
    <row r="165" spans="3:8" x14ac:dyDescent="0.25">
      <c r="C165" s="61"/>
      <c r="D165" s="87"/>
      <c r="E165" s="86"/>
      <c r="F165" s="86"/>
      <c r="G165" s="86"/>
      <c r="H165" s="86"/>
    </row>
    <row r="166" spans="3:8" x14ac:dyDescent="0.25">
      <c r="C166" s="61"/>
      <c r="D166" s="95" t="s">
        <v>339</v>
      </c>
      <c r="E166" s="86"/>
      <c r="F166" s="86"/>
      <c r="G166" s="94">
        <f>SUM(F142+F150+F158+F164)</f>
        <v>4713.8</v>
      </c>
      <c r="H166" s="86"/>
    </row>
    <row r="167" spans="3:8" x14ac:dyDescent="0.25">
      <c r="C167" s="61"/>
      <c r="D167" s="87"/>
      <c r="E167" s="86"/>
      <c r="F167" s="86"/>
      <c r="G167" s="86"/>
      <c r="H167" s="86"/>
    </row>
    <row r="168" spans="3:8" x14ac:dyDescent="0.25">
      <c r="C168" s="61"/>
      <c r="D168" s="92" t="s">
        <v>340</v>
      </c>
      <c r="E168" s="86"/>
      <c r="F168" s="86"/>
      <c r="G168" s="86"/>
      <c r="H168" s="86"/>
    </row>
    <row r="169" spans="3:8" x14ac:dyDescent="0.25">
      <c r="C169" s="61"/>
      <c r="D169" s="97" t="s">
        <v>341</v>
      </c>
      <c r="E169" s="86"/>
      <c r="F169" s="88">
        <v>1300</v>
      </c>
      <c r="G169" s="86"/>
      <c r="H169" s="86"/>
    </row>
    <row r="170" spans="3:8" x14ac:dyDescent="0.25">
      <c r="C170" s="61"/>
      <c r="D170" s="87" t="s">
        <v>342</v>
      </c>
      <c r="E170" s="86"/>
      <c r="F170" s="88"/>
      <c r="G170" s="86"/>
      <c r="H170" s="86"/>
    </row>
    <row r="171" spans="3:8" x14ac:dyDescent="0.25">
      <c r="C171" s="61"/>
      <c r="D171" s="87" t="s">
        <v>343</v>
      </c>
      <c r="E171" s="86"/>
      <c r="F171" s="88"/>
      <c r="G171" s="86"/>
      <c r="H171" s="86"/>
    </row>
    <row r="172" spans="3:8" x14ac:dyDescent="0.25">
      <c r="C172" s="61"/>
      <c r="D172" s="87" t="s">
        <v>344</v>
      </c>
      <c r="E172" s="86"/>
      <c r="F172" s="88"/>
      <c r="G172" s="86"/>
      <c r="H172" s="86"/>
    </row>
    <row r="173" spans="3:8" x14ac:dyDescent="0.25">
      <c r="C173" s="61"/>
      <c r="D173" s="87" t="s">
        <v>345</v>
      </c>
      <c r="E173" s="86"/>
      <c r="F173" s="88"/>
      <c r="G173" s="86"/>
      <c r="H173" s="86"/>
    </row>
    <row r="174" spans="3:8" x14ac:dyDescent="0.25">
      <c r="C174" s="61"/>
      <c r="D174" s="87" t="s">
        <v>346</v>
      </c>
      <c r="E174" s="86"/>
      <c r="F174" s="88"/>
      <c r="G174" s="86"/>
      <c r="H174" s="86"/>
    </row>
    <row r="175" spans="3:8" x14ac:dyDescent="0.25">
      <c r="C175" s="61"/>
      <c r="D175" s="89" t="s">
        <v>347</v>
      </c>
      <c r="E175" s="86"/>
      <c r="F175" s="86"/>
      <c r="G175" s="94">
        <f>SUM(F169:F174)</f>
        <v>1300</v>
      </c>
      <c r="H175" s="86"/>
    </row>
    <row r="176" spans="3:8" x14ac:dyDescent="0.25">
      <c r="C176" s="61"/>
      <c r="D176" s="89"/>
      <c r="E176" s="86"/>
      <c r="F176" s="86"/>
      <c r="G176" s="86"/>
      <c r="H176" s="86"/>
    </row>
    <row r="177" spans="3:8" x14ac:dyDescent="0.25">
      <c r="C177" s="61"/>
      <c r="D177" s="89" t="s">
        <v>348</v>
      </c>
      <c r="E177" s="86"/>
      <c r="F177" s="86"/>
      <c r="G177" s="86"/>
      <c r="H177" s="86"/>
    </row>
    <row r="178" spans="3:8" x14ac:dyDescent="0.25">
      <c r="C178" s="61"/>
      <c r="D178" s="87" t="s">
        <v>349</v>
      </c>
      <c r="E178" s="86"/>
      <c r="F178" s="88"/>
      <c r="G178" s="86"/>
      <c r="H178" s="86"/>
    </row>
    <row r="179" spans="3:8" x14ac:dyDescent="0.25">
      <c r="C179" s="61"/>
      <c r="D179" s="89" t="s">
        <v>350</v>
      </c>
      <c r="E179" s="86"/>
      <c r="F179" s="86"/>
      <c r="G179" s="94">
        <f>SUM(F178)</f>
        <v>0</v>
      </c>
      <c r="H179" s="86"/>
    </row>
    <row r="180" spans="3:8" x14ac:dyDescent="0.25">
      <c r="C180" s="61"/>
      <c r="D180" s="87"/>
      <c r="E180" s="86"/>
      <c r="F180" s="86"/>
      <c r="G180" s="86"/>
      <c r="H180" s="86"/>
    </row>
    <row r="181" spans="3:8" x14ac:dyDescent="0.25">
      <c r="C181" s="61"/>
      <c r="D181" s="89" t="s">
        <v>351</v>
      </c>
      <c r="E181" s="86"/>
      <c r="F181" s="86"/>
      <c r="G181" s="86"/>
      <c r="H181" s="86"/>
    </row>
    <row r="182" spans="3:8" x14ac:dyDescent="0.25">
      <c r="C182" s="61"/>
      <c r="D182" s="87" t="s">
        <v>352</v>
      </c>
      <c r="E182" s="86"/>
      <c r="F182" s="88"/>
      <c r="G182" s="86"/>
      <c r="H182" s="86"/>
    </row>
    <row r="183" spans="3:8" x14ac:dyDescent="0.25">
      <c r="C183" s="61"/>
      <c r="D183" s="87" t="s">
        <v>353</v>
      </c>
      <c r="E183" s="86"/>
      <c r="F183" s="88"/>
      <c r="G183" s="86"/>
      <c r="H183" s="86"/>
    </row>
    <row r="184" spans="3:8" x14ac:dyDescent="0.25">
      <c r="C184" s="61"/>
      <c r="D184" s="89" t="s">
        <v>354</v>
      </c>
      <c r="E184" s="86"/>
      <c r="F184" s="86"/>
      <c r="G184" s="94">
        <f>SUM(F182:F183)</f>
        <v>0</v>
      </c>
      <c r="H184" s="86"/>
    </row>
    <row r="185" spans="3:8" x14ac:dyDescent="0.25">
      <c r="C185" s="61"/>
      <c r="D185" s="87"/>
      <c r="E185" s="86"/>
      <c r="F185" s="86"/>
      <c r="G185" s="86"/>
      <c r="H185" s="86"/>
    </row>
    <row r="186" spans="3:8" ht="18.75" x14ac:dyDescent="0.3">
      <c r="C186" s="141" t="s">
        <v>355</v>
      </c>
      <c r="D186" s="142"/>
      <c r="E186" s="86"/>
      <c r="F186" s="86"/>
      <c r="G186" s="94">
        <f>SUM(G26+G27+G28+G34+G42+G50+G57+G77+G83+G108+G114+G121+G131+G166+G175+G179+G184)</f>
        <v>573833.1</v>
      </c>
      <c r="H186" s="86"/>
    </row>
    <row r="187" spans="3:8" ht="18.75" x14ac:dyDescent="0.3">
      <c r="C187" s="141" t="s">
        <v>356</v>
      </c>
      <c r="D187" s="142"/>
      <c r="E187" s="86"/>
      <c r="F187" s="86"/>
      <c r="G187" s="94">
        <f>(H23-G186)</f>
        <v>-533794.11</v>
      </c>
      <c r="H187" s="86"/>
    </row>
    <row r="188" spans="3:8" ht="18.75" x14ac:dyDescent="0.3">
      <c r="C188" s="143" t="s">
        <v>357</v>
      </c>
      <c r="D188" s="143"/>
      <c r="E188" s="86"/>
      <c r="F188" s="86"/>
      <c r="G188" s="94">
        <f>G187</f>
        <v>-533794.11</v>
      </c>
      <c r="H188" s="86"/>
    </row>
  </sheetData>
  <mergeCells count="5">
    <mergeCell ref="C186:D186"/>
    <mergeCell ref="C187:D187"/>
    <mergeCell ref="C188:D188"/>
    <mergeCell ref="C2:D2"/>
    <mergeCell ref="C3:D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B885-8988-4619-9106-427E5CE07E8C}">
  <dimension ref="A1:I88"/>
  <sheetViews>
    <sheetView workbookViewId="0">
      <pane ySplit="1" topLeftCell="A2" activePane="bottomLeft" state="frozen"/>
      <selection pane="bottomLeft" activeCell="G1" sqref="G1"/>
    </sheetView>
  </sheetViews>
  <sheetFormatPr defaultRowHeight="15" x14ac:dyDescent="0.25"/>
  <cols>
    <col min="1" max="1" width="31.85546875" bestFit="1" customWidth="1"/>
    <col min="2" max="2" width="14.140625" bestFit="1" customWidth="1"/>
    <col min="3" max="3" width="12.42578125" customWidth="1"/>
    <col min="4" max="6" width="12.42578125" bestFit="1" customWidth="1"/>
    <col min="8" max="8" width="12.42578125" style="74" bestFit="1" customWidth="1"/>
    <col min="9" max="9" width="13.28515625" style="74" bestFit="1" customWidth="1"/>
  </cols>
  <sheetData>
    <row r="1" spans="1:9" ht="33" customHeight="1" thickBot="1" x14ac:dyDescent="0.3">
      <c r="A1" s="65"/>
      <c r="B1" s="120" t="s">
        <v>361</v>
      </c>
      <c r="C1" s="121" t="s">
        <v>365</v>
      </c>
      <c r="D1" s="122">
        <v>44927</v>
      </c>
      <c r="E1" s="122">
        <v>44958</v>
      </c>
      <c r="F1" s="122">
        <v>44986</v>
      </c>
      <c r="G1" s="120"/>
      <c r="H1" s="36" t="s">
        <v>1</v>
      </c>
      <c r="I1" s="36" t="s">
        <v>2</v>
      </c>
    </row>
    <row r="2" spans="1:9" ht="15.75" thickTop="1" x14ac:dyDescent="0.25">
      <c r="A2" s="68" t="s">
        <v>3</v>
      </c>
      <c r="B2" s="23">
        <f>SUM('Master Budget'!B3)</f>
        <v>1294178.3999999999</v>
      </c>
      <c r="C2" s="23">
        <f>SUM('1st Quarter'!C2:E2)</f>
        <v>867569.04</v>
      </c>
      <c r="D2" s="23">
        <f>SUM('Master Budget'!F3)</f>
        <v>109203.29</v>
      </c>
      <c r="E2" s="23">
        <f>SUM('Master Budget'!G3)</f>
        <v>89979.82</v>
      </c>
      <c r="F2" s="23">
        <f>SUM('Master Budget'!H3)</f>
        <v>38194.82</v>
      </c>
      <c r="G2" s="67"/>
      <c r="H2" s="23">
        <f>SUM(C2:F2)</f>
        <v>1104946.9700000002</v>
      </c>
      <c r="I2" s="23">
        <f>B2-H2</f>
        <v>189231.4299999997</v>
      </c>
    </row>
    <row r="3" spans="1:9" x14ac:dyDescent="0.25">
      <c r="A3" s="63" t="s">
        <v>4</v>
      </c>
      <c r="B3" s="12">
        <f>SUM('Master Budget'!B4)</f>
        <v>3000</v>
      </c>
      <c r="C3" s="23">
        <f>SUM('1st Quarter'!C3:E3)</f>
        <v>170.33</v>
      </c>
      <c r="D3" s="12">
        <f>SUM('Master Budget'!F4)</f>
        <v>76.97</v>
      </c>
      <c r="E3" s="12">
        <f>SUM('Master Budget'!G4)</f>
        <v>81.3</v>
      </c>
      <c r="F3" s="12">
        <f>SUM('Master Budget'!H4)</f>
        <v>78.040000000000006</v>
      </c>
      <c r="G3" s="61"/>
      <c r="H3" s="12">
        <f t="shared" ref="H3:H11" si="0">SUM(C3:F3)</f>
        <v>406.64000000000004</v>
      </c>
      <c r="I3" s="12">
        <f t="shared" ref="I3:I11" si="1">B3-H3</f>
        <v>2593.36</v>
      </c>
    </row>
    <row r="4" spans="1:9" x14ac:dyDescent="0.25">
      <c r="A4" s="63" t="s">
        <v>114</v>
      </c>
      <c r="B4" s="12">
        <f>SUM('Master Budget'!B5)</f>
        <v>500</v>
      </c>
      <c r="C4" s="23">
        <f>SUM('1st Quarter'!C4:E4)</f>
        <v>43.77</v>
      </c>
      <c r="D4" s="12">
        <f>SUM('Master Budget'!F5)</f>
        <v>0</v>
      </c>
      <c r="E4" s="12">
        <f>SUM('Master Budget'!G5)</f>
        <v>2456.39</v>
      </c>
      <c r="F4" s="12">
        <f>SUM('Master Budget'!H5)</f>
        <v>0</v>
      </c>
      <c r="G4" s="61"/>
      <c r="H4" s="12">
        <f t="shared" si="0"/>
        <v>2500.16</v>
      </c>
      <c r="I4" s="12">
        <f t="shared" si="1"/>
        <v>-2000.1599999999999</v>
      </c>
    </row>
    <row r="5" spans="1:9" x14ac:dyDescent="0.25">
      <c r="A5" s="63" t="s">
        <v>115</v>
      </c>
      <c r="B5" s="12">
        <f>SUM('Master Budget'!B6)</f>
        <v>1500</v>
      </c>
      <c r="C5" s="23">
        <f>SUM('1st Quarter'!C5:E5)</f>
        <v>0</v>
      </c>
      <c r="D5" s="12">
        <f>SUM('Master Budget'!F6)</f>
        <v>0</v>
      </c>
      <c r="E5" s="12">
        <f>SUM('Master Budget'!G6)</f>
        <v>0</v>
      </c>
      <c r="F5" s="12">
        <f>SUM('Master Budget'!H6)</f>
        <v>0</v>
      </c>
      <c r="G5" s="61"/>
      <c r="H5" s="12">
        <f t="shared" si="0"/>
        <v>0</v>
      </c>
      <c r="I5" s="12">
        <f t="shared" si="1"/>
        <v>1500</v>
      </c>
    </row>
    <row r="6" spans="1:9" x14ac:dyDescent="0.25">
      <c r="A6" s="63" t="s">
        <v>117</v>
      </c>
      <c r="B6" s="12">
        <f>SUM('Master Budget'!B7)</f>
        <v>42000</v>
      </c>
      <c r="C6" s="23">
        <f>SUM('1st Quarter'!C6:E6)</f>
        <v>23542.95</v>
      </c>
      <c r="D6" s="12">
        <f>SUM('Master Budget'!F7)</f>
        <v>887.09</v>
      </c>
      <c r="E6" s="12">
        <f>SUM('Master Budget'!G7)</f>
        <v>1549.17</v>
      </c>
      <c r="F6" s="12">
        <f>SUM('Master Budget'!H7)</f>
        <v>1275.3800000000001</v>
      </c>
      <c r="G6" s="61"/>
      <c r="H6" s="12">
        <f t="shared" si="0"/>
        <v>27254.59</v>
      </c>
      <c r="I6" s="12">
        <f t="shared" si="1"/>
        <v>14745.41</v>
      </c>
    </row>
    <row r="7" spans="1:9" x14ac:dyDescent="0.25">
      <c r="A7" s="63" t="s">
        <v>119</v>
      </c>
      <c r="B7" s="12">
        <f>SUM('Master Budget'!B8)</f>
        <v>7000</v>
      </c>
      <c r="C7" s="23">
        <f>SUM('1st Quarter'!C7:E7)</f>
        <v>950</v>
      </c>
      <c r="D7" s="12">
        <f>SUM('Master Budget'!F8)</f>
        <v>705</v>
      </c>
      <c r="E7" s="12">
        <f>SUM('Master Budget'!G8)</f>
        <v>700</v>
      </c>
      <c r="F7" s="12">
        <f>SUM('Master Budget'!H8)</f>
        <v>850</v>
      </c>
      <c r="G7" s="61"/>
      <c r="H7" s="12">
        <f t="shared" si="0"/>
        <v>3205</v>
      </c>
      <c r="I7" s="12">
        <f t="shared" si="1"/>
        <v>3795</v>
      </c>
    </row>
    <row r="8" spans="1:9" x14ac:dyDescent="0.25">
      <c r="A8" s="63" t="s">
        <v>120</v>
      </c>
      <c r="B8" s="12">
        <f>SUM('Master Budget'!B9)</f>
        <v>4400</v>
      </c>
      <c r="C8" s="23">
        <f>SUM('1st Quarter'!C8:E8)</f>
        <v>675.05</v>
      </c>
      <c r="D8" s="12">
        <f>SUM('Master Budget'!F9)</f>
        <v>515</v>
      </c>
      <c r="E8" s="12">
        <f>SUM('Master Budget'!G9)</f>
        <v>540</v>
      </c>
      <c r="F8" s="12">
        <f>SUM('Master Budget'!H9)</f>
        <v>223.67</v>
      </c>
      <c r="G8" s="61"/>
      <c r="H8" s="12">
        <f t="shared" si="0"/>
        <v>1953.72</v>
      </c>
      <c r="I8" s="12">
        <f t="shared" si="1"/>
        <v>2446.2799999999997</v>
      </c>
    </row>
    <row r="9" spans="1:9" x14ac:dyDescent="0.25">
      <c r="A9" s="63" t="s">
        <v>121</v>
      </c>
      <c r="B9" s="12">
        <f>SUM('Master Budget'!B10)</f>
        <v>0</v>
      </c>
      <c r="C9" s="23">
        <f>SUM('1st Quarter'!C9:E9)</f>
        <v>-30</v>
      </c>
      <c r="D9" s="12">
        <f>SUM('Master Budget'!F10)</f>
        <v>-20</v>
      </c>
      <c r="E9" s="12">
        <f>SUM('Master Budget'!G10)</f>
        <v>-10</v>
      </c>
      <c r="F9" s="12">
        <f>SUM('Master Budget'!H10)</f>
        <v>-10</v>
      </c>
      <c r="G9" s="61"/>
      <c r="H9" s="12">
        <f t="shared" si="0"/>
        <v>-70</v>
      </c>
      <c r="I9" s="12">
        <f t="shared" si="1"/>
        <v>70</v>
      </c>
    </row>
    <row r="10" spans="1:9" ht="36.75" customHeight="1" thickBot="1" x14ac:dyDescent="0.3">
      <c r="A10" s="64" t="s">
        <v>122</v>
      </c>
      <c r="B10" s="20">
        <f>SUM('Master Budget'!B12)</f>
        <v>-35000</v>
      </c>
      <c r="C10" s="20">
        <f>SUM('1st Quarter'!C10:E10)</f>
        <v>-13013.529999999999</v>
      </c>
      <c r="D10" s="20">
        <f>SUM('Master Budget'!F12)</f>
        <v>-1638.05</v>
      </c>
      <c r="E10" s="20">
        <f>SUM('Master Budget'!G12)</f>
        <v>-1349.7</v>
      </c>
      <c r="F10" s="20">
        <f>SUM('Master Budget'!H12)</f>
        <v>-572.91999999999996</v>
      </c>
      <c r="G10" s="61"/>
      <c r="H10" s="20">
        <f t="shared" si="0"/>
        <v>-16574.199999999997</v>
      </c>
      <c r="I10" s="20">
        <f t="shared" si="1"/>
        <v>-18425.800000000003</v>
      </c>
    </row>
    <row r="11" spans="1:9" ht="15.75" thickTop="1" x14ac:dyDescent="0.25">
      <c r="A11" s="66" t="s">
        <v>14</v>
      </c>
      <c r="B11" s="24">
        <f>SUM('Master Budget'!B14)</f>
        <v>1827578.4</v>
      </c>
      <c r="C11" s="24">
        <f>SUM('1st Quarter'!C11:E11)</f>
        <v>879907.6100000001</v>
      </c>
      <c r="D11" s="24">
        <f>SUM('Master Budget'!F14)</f>
        <v>109729.29999999999</v>
      </c>
      <c r="E11" s="24">
        <f>SUM('Master Budget'!G14)</f>
        <v>93946.98000000001</v>
      </c>
      <c r="F11" s="24">
        <f>SUM('Master Budget'!H14)</f>
        <v>40038.99</v>
      </c>
      <c r="G11" s="61"/>
      <c r="H11" s="24">
        <f t="shared" si="0"/>
        <v>1123622.8800000001</v>
      </c>
      <c r="I11" s="24">
        <f t="shared" si="1"/>
        <v>703955.51999999979</v>
      </c>
    </row>
    <row r="12" spans="1:9" x14ac:dyDescent="0.25">
      <c r="A12" s="3"/>
      <c r="B12" s="61"/>
      <c r="C12" s="61"/>
      <c r="D12" s="61"/>
      <c r="E12" s="61"/>
      <c r="F12" s="61"/>
      <c r="G12" s="61"/>
      <c r="H12" s="12"/>
      <c r="I12" s="12"/>
    </row>
    <row r="13" spans="1:9" x14ac:dyDescent="0.25">
      <c r="A13" s="66" t="s">
        <v>123</v>
      </c>
      <c r="B13" s="61"/>
      <c r="C13" s="61"/>
      <c r="D13" s="61"/>
      <c r="E13" s="61"/>
      <c r="F13" s="61"/>
      <c r="G13" s="61"/>
      <c r="H13" s="12"/>
      <c r="I13" s="12"/>
    </row>
    <row r="14" spans="1:9" x14ac:dyDescent="0.25">
      <c r="A14" s="68" t="s">
        <v>124</v>
      </c>
      <c r="B14" s="12">
        <f>SUM('Master Budget'!B17)</f>
        <v>165595.45000000001</v>
      </c>
      <c r="C14" s="12">
        <f>SUM('1st Quarter'!C14:E14)</f>
        <v>40394.520000000004</v>
      </c>
      <c r="D14" s="12">
        <f>SUM('Master Budget'!F17)</f>
        <v>8210.4699999999993</v>
      </c>
      <c r="E14" s="12">
        <f>SUM('Master Budget'!G17)</f>
        <v>7344.16</v>
      </c>
      <c r="F14" s="12">
        <f>SUM('Master Budget'!H17)</f>
        <v>12628.7</v>
      </c>
      <c r="G14" s="61"/>
      <c r="H14" s="12">
        <f t="shared" ref="H14:H18" si="2">SUM(C14:F14)</f>
        <v>68577.850000000006</v>
      </c>
      <c r="I14" s="12">
        <f t="shared" ref="I14:I18" si="3">B14-H14</f>
        <v>97017.600000000006</v>
      </c>
    </row>
    <row r="15" spans="1:9" x14ac:dyDescent="0.25">
      <c r="A15" s="63" t="s">
        <v>126</v>
      </c>
      <c r="B15" s="12">
        <f>SUM('Master Budget'!B18)</f>
        <v>216253.7</v>
      </c>
      <c r="C15" s="12">
        <f>SUM('1st Quarter'!C15:E15)</f>
        <v>60983.06</v>
      </c>
      <c r="D15" s="12">
        <f>SUM('Master Budget'!F18)</f>
        <v>21725.74</v>
      </c>
      <c r="E15" s="12">
        <f>SUM('Master Budget'!G18)</f>
        <v>16706.89</v>
      </c>
      <c r="F15" s="12">
        <f>SUM('Master Budget'!H18)</f>
        <v>19467.66</v>
      </c>
      <c r="G15" s="61"/>
      <c r="H15" s="12">
        <f t="shared" si="2"/>
        <v>118883.35</v>
      </c>
      <c r="I15" s="12">
        <f t="shared" si="3"/>
        <v>97370.35</v>
      </c>
    </row>
    <row r="16" spans="1:9" x14ac:dyDescent="0.25">
      <c r="A16" s="63" t="s">
        <v>127</v>
      </c>
      <c r="B16" s="12">
        <f>SUM('Master Budget'!B19)</f>
        <v>0</v>
      </c>
      <c r="C16" s="12">
        <f>SUM('1st Quarter'!C16:E16)</f>
        <v>0</v>
      </c>
      <c r="D16" s="12">
        <f>SUM('Master Budget'!F19)</f>
        <v>0</v>
      </c>
      <c r="E16" s="12">
        <f>SUM('Master Budget'!G19)</f>
        <v>0</v>
      </c>
      <c r="F16" s="12">
        <f>SUM('Master Budget'!H19)</f>
        <v>0</v>
      </c>
      <c r="G16" s="61"/>
      <c r="H16" s="12">
        <f t="shared" si="2"/>
        <v>0</v>
      </c>
      <c r="I16" s="12">
        <f t="shared" si="3"/>
        <v>0</v>
      </c>
    </row>
    <row r="17" spans="1:9" ht="15.75" thickBot="1" x14ac:dyDescent="0.3">
      <c r="A17" s="69" t="s">
        <v>128</v>
      </c>
      <c r="B17" s="20">
        <f>SUM('Master Budget'!B20)</f>
        <v>0</v>
      </c>
      <c r="C17" s="20">
        <f>SUM('1st Quarter'!C17:E17)</f>
        <v>0</v>
      </c>
      <c r="D17" s="20">
        <f>SUM('Master Budget'!F20)</f>
        <v>0</v>
      </c>
      <c r="E17" s="20">
        <f>SUM('Master Budget'!G20)</f>
        <v>0</v>
      </c>
      <c r="F17" s="20">
        <f>SUM('Master Budget'!H20)</f>
        <v>0</v>
      </c>
      <c r="G17" s="61"/>
      <c r="H17" s="20">
        <f t="shared" si="2"/>
        <v>0</v>
      </c>
      <c r="I17" s="20">
        <f t="shared" si="3"/>
        <v>0</v>
      </c>
    </row>
    <row r="18" spans="1:9" ht="15.75" thickTop="1" x14ac:dyDescent="0.25">
      <c r="A18" s="70" t="s">
        <v>20</v>
      </c>
      <c r="B18" s="24">
        <f>SUM('Master Budget'!B21)</f>
        <v>381849.15</v>
      </c>
      <c r="C18" s="24">
        <f>SUM('1st Quarter'!C18:E18)</f>
        <v>101377.58</v>
      </c>
      <c r="D18" s="24">
        <f>SUM('Master Budget'!F21)</f>
        <v>29936.21</v>
      </c>
      <c r="E18" s="24">
        <f>SUM('Master Budget'!G21)</f>
        <v>24051.05</v>
      </c>
      <c r="F18" s="24">
        <f>SUM('Master Budget'!H21)</f>
        <v>32096.36</v>
      </c>
      <c r="G18" s="61"/>
      <c r="H18" s="24">
        <f t="shared" si="2"/>
        <v>187461.2</v>
      </c>
      <c r="I18" s="24">
        <f t="shared" si="3"/>
        <v>194387.95</v>
      </c>
    </row>
    <row r="19" spans="1:9" x14ac:dyDescent="0.25">
      <c r="A19" s="3"/>
      <c r="B19" s="61"/>
      <c r="C19" s="61"/>
      <c r="D19" s="61"/>
      <c r="E19" s="61"/>
      <c r="F19" s="61"/>
      <c r="G19" s="61"/>
      <c r="H19" s="12"/>
      <c r="I19" s="12"/>
    </row>
    <row r="20" spans="1:9" x14ac:dyDescent="0.25">
      <c r="A20" s="71" t="s">
        <v>21</v>
      </c>
      <c r="B20" s="61"/>
      <c r="C20" s="61"/>
      <c r="D20" s="61"/>
      <c r="E20" s="61"/>
      <c r="F20" s="61"/>
      <c r="G20" s="61"/>
      <c r="H20" s="12"/>
      <c r="I20" s="12"/>
    </row>
    <row r="21" spans="1:9" x14ac:dyDescent="0.25">
      <c r="A21" s="63" t="s">
        <v>22</v>
      </c>
      <c r="B21" s="12">
        <f>SUM('Master Budget'!B24)</f>
        <v>84844.13</v>
      </c>
      <c r="C21" s="12">
        <f>SUM('1st Quarter'!C21:E21)</f>
        <v>19511.419999999998</v>
      </c>
      <c r="D21" s="12">
        <f>SUM('Master Budget'!F24)</f>
        <v>6114.16</v>
      </c>
      <c r="E21" s="12">
        <f>SUM('Master Budget'!G24)</f>
        <v>581.46</v>
      </c>
      <c r="F21" s="12">
        <f>SUM('Master Budget'!H24)</f>
        <v>6594.44</v>
      </c>
      <c r="G21" s="61"/>
      <c r="H21" s="12">
        <f t="shared" ref="H21:H27" si="4">SUM(C21:F21)</f>
        <v>32801.479999999996</v>
      </c>
      <c r="I21" s="12">
        <f t="shared" ref="I21:I27" si="5">B21-H21</f>
        <v>52042.650000000009</v>
      </c>
    </row>
    <row r="22" spans="1:9" x14ac:dyDescent="0.25">
      <c r="A22" s="63" t="s">
        <v>23</v>
      </c>
      <c r="B22" s="12">
        <f>SUM('Master Budget'!B25)</f>
        <v>0</v>
      </c>
      <c r="C22" s="12">
        <f>SUM('1st Quarter'!C22:E22)</f>
        <v>0</v>
      </c>
      <c r="D22" s="12">
        <f>SUM('Master Budget'!F25)</f>
        <v>0</v>
      </c>
      <c r="E22" s="12">
        <f>SUM('Master Budget'!G25)</f>
        <v>0</v>
      </c>
      <c r="F22" s="12">
        <f>SUM('Master Budget'!H25)</f>
        <v>0</v>
      </c>
      <c r="G22" s="61"/>
      <c r="H22" s="12">
        <f t="shared" si="4"/>
        <v>0</v>
      </c>
      <c r="I22" s="12">
        <f t="shared" si="5"/>
        <v>0</v>
      </c>
    </row>
    <row r="23" spans="1:9" x14ac:dyDescent="0.25">
      <c r="A23" s="63" t="s">
        <v>131</v>
      </c>
      <c r="B23" s="12">
        <f>SUM('Master Budget'!B26)</f>
        <v>8200</v>
      </c>
      <c r="C23" s="12">
        <f>SUM('1st Quarter'!C23:E23)</f>
        <v>7766.93</v>
      </c>
      <c r="D23" s="12">
        <f>SUM('Master Budget'!F26)</f>
        <v>0</v>
      </c>
      <c r="E23" s="12">
        <f>SUM('Master Budget'!G26)</f>
        <v>0</v>
      </c>
      <c r="F23" s="12">
        <f>SUM('Master Budget'!H26)</f>
        <v>0</v>
      </c>
      <c r="G23" s="61"/>
      <c r="H23" s="12">
        <f t="shared" si="4"/>
        <v>7766.93</v>
      </c>
      <c r="I23" s="12">
        <f t="shared" si="5"/>
        <v>433.06999999999971</v>
      </c>
    </row>
    <row r="24" spans="1:9" x14ac:dyDescent="0.25">
      <c r="A24" s="63" t="s">
        <v>25</v>
      </c>
      <c r="B24" s="12">
        <f>SUM('Master Budget'!B27)</f>
        <v>16685</v>
      </c>
      <c r="C24" s="12">
        <f>SUM('1st Quarter'!C24:E24)</f>
        <v>22495</v>
      </c>
      <c r="D24" s="12">
        <f>SUM('Master Budget'!F27)</f>
        <v>0</v>
      </c>
      <c r="E24" s="12">
        <f>SUM('Master Budget'!G27)</f>
        <v>0</v>
      </c>
      <c r="F24" s="12">
        <f>SUM('Master Budget'!H27)</f>
        <v>0</v>
      </c>
      <c r="G24" s="61"/>
      <c r="H24" s="12">
        <f t="shared" si="4"/>
        <v>22495</v>
      </c>
      <c r="I24" s="12">
        <f t="shared" si="5"/>
        <v>-5810</v>
      </c>
    </row>
    <row r="25" spans="1:9" x14ac:dyDescent="0.25">
      <c r="A25" s="63" t="s">
        <v>132</v>
      </c>
      <c r="B25" s="12">
        <f>SUM('Master Budget'!B28)</f>
        <v>12000</v>
      </c>
      <c r="C25" s="12">
        <f>SUM('1st Quarter'!C25:E25)</f>
        <v>12642</v>
      </c>
      <c r="D25" s="12">
        <f>SUM('Master Budget'!F28)</f>
        <v>0</v>
      </c>
      <c r="E25" s="12">
        <f>SUM('Master Budget'!G28)</f>
        <v>0</v>
      </c>
      <c r="F25" s="12">
        <f>SUM('Master Budget'!H28)</f>
        <v>0</v>
      </c>
      <c r="G25" s="61"/>
      <c r="H25" s="12">
        <f t="shared" si="4"/>
        <v>12642</v>
      </c>
      <c r="I25" s="12">
        <f t="shared" si="5"/>
        <v>-642</v>
      </c>
    </row>
    <row r="26" spans="1:9" ht="15.75" thickBot="1" x14ac:dyDescent="0.3">
      <c r="A26" s="69" t="s">
        <v>27</v>
      </c>
      <c r="B26" s="20">
        <f>SUM('Master Budget'!B29)</f>
        <v>2200</v>
      </c>
      <c r="C26" s="20">
        <f>SUM('1st Quarter'!C26:E26)</f>
        <v>2296</v>
      </c>
      <c r="D26" s="20">
        <f>SUM('Master Budget'!F29)</f>
        <v>0</v>
      </c>
      <c r="E26" s="20">
        <f>SUM('Master Budget'!G29)</f>
        <v>0</v>
      </c>
      <c r="F26" s="20">
        <f>SUM('Master Budget'!H29)</f>
        <v>0</v>
      </c>
      <c r="G26" s="61"/>
      <c r="H26" s="20">
        <f t="shared" si="4"/>
        <v>2296</v>
      </c>
      <c r="I26" s="20">
        <f t="shared" si="5"/>
        <v>-96</v>
      </c>
    </row>
    <row r="27" spans="1:9" ht="15.75" thickTop="1" x14ac:dyDescent="0.25">
      <c r="A27" s="66" t="s">
        <v>28</v>
      </c>
      <c r="B27" s="24">
        <f>SUM('Master Budget'!B30)</f>
        <v>123929.13</v>
      </c>
      <c r="C27" s="24">
        <f>SUM('1st Quarter'!C27:E27)</f>
        <v>64711.349999999991</v>
      </c>
      <c r="D27" s="24">
        <f>SUM('Master Budget'!F30)</f>
        <v>6114.16</v>
      </c>
      <c r="E27" s="24">
        <f>SUM('Master Budget'!G30)</f>
        <v>581.46</v>
      </c>
      <c r="F27" s="24">
        <f>SUM('Master Budget'!H30)</f>
        <v>6594.44</v>
      </c>
      <c r="G27" s="61"/>
      <c r="H27" s="24">
        <f t="shared" si="4"/>
        <v>78001.41</v>
      </c>
      <c r="I27" s="24">
        <f t="shared" si="5"/>
        <v>45927.72</v>
      </c>
    </row>
    <row r="28" spans="1:9" x14ac:dyDescent="0.25">
      <c r="A28" s="63"/>
      <c r="B28" s="61"/>
      <c r="C28" s="61"/>
      <c r="D28" s="61"/>
      <c r="E28" s="61"/>
      <c r="F28" s="61"/>
      <c r="G28" s="61"/>
      <c r="H28" s="12"/>
      <c r="I28" s="12"/>
    </row>
    <row r="29" spans="1:9" x14ac:dyDescent="0.25">
      <c r="A29" s="71" t="s">
        <v>29</v>
      </c>
      <c r="B29" s="61"/>
      <c r="C29" s="61"/>
      <c r="D29" s="61"/>
      <c r="E29" s="61"/>
      <c r="F29" s="61"/>
      <c r="G29" s="61"/>
      <c r="H29" s="12"/>
      <c r="I29" s="12"/>
    </row>
    <row r="30" spans="1:9" x14ac:dyDescent="0.25">
      <c r="A30" s="68" t="s">
        <v>134</v>
      </c>
      <c r="B30" s="12">
        <f>SUM('Master Budget'!B34)</f>
        <v>10000</v>
      </c>
      <c r="C30" s="12">
        <f>SUM('1st Quarter'!C30:E30)</f>
        <v>3258.1899999999996</v>
      </c>
      <c r="D30" s="12">
        <f>SUM('Master Budget'!F34)</f>
        <v>701.21</v>
      </c>
      <c r="E30" s="12">
        <f>SUM('Master Budget'!G34)</f>
        <v>1071.32</v>
      </c>
      <c r="F30" s="12">
        <f>SUM('Master Budget'!H34)</f>
        <v>434.29999999999995</v>
      </c>
      <c r="G30" s="61"/>
      <c r="H30" s="12">
        <f t="shared" ref="H30:H38" si="6">SUM(C30:F30)</f>
        <v>5465.0199999999995</v>
      </c>
      <c r="I30" s="12">
        <f t="shared" ref="I30:I38" si="7">B30-H30</f>
        <v>4534.9800000000005</v>
      </c>
    </row>
    <row r="31" spans="1:9" x14ac:dyDescent="0.25">
      <c r="A31" s="63" t="s">
        <v>31</v>
      </c>
      <c r="B31" s="12">
        <f>SUM('Master Budget'!B35)</f>
        <v>1200</v>
      </c>
      <c r="C31" s="12">
        <f>SUM('1st Quarter'!C31:E31)</f>
        <v>0</v>
      </c>
      <c r="D31" s="12">
        <f>SUM('Master Budget'!F35)</f>
        <v>213.98</v>
      </c>
      <c r="E31" s="12">
        <f>SUM('Master Budget'!G35)</f>
        <v>462.68</v>
      </c>
      <c r="F31" s="12">
        <f>SUM('Master Budget'!H35)</f>
        <v>0</v>
      </c>
      <c r="G31" s="61"/>
      <c r="H31" s="12">
        <f t="shared" si="6"/>
        <v>676.66</v>
      </c>
      <c r="I31" s="12">
        <f t="shared" si="7"/>
        <v>523.34</v>
      </c>
    </row>
    <row r="32" spans="1:9" x14ac:dyDescent="0.25">
      <c r="A32" s="63" t="s">
        <v>32</v>
      </c>
      <c r="B32" s="12">
        <f>SUM('Master Budget'!B36)</f>
        <v>7000</v>
      </c>
      <c r="C32" s="12">
        <f>SUM('1st Quarter'!C32:E32)</f>
        <v>841.21</v>
      </c>
      <c r="D32" s="12">
        <f>SUM('Master Budget'!F36)</f>
        <v>123.43</v>
      </c>
      <c r="E32" s="12">
        <f>SUM('Master Budget'!G36)</f>
        <v>487.85</v>
      </c>
      <c r="F32" s="12">
        <f>SUM('Master Budget'!H36)</f>
        <v>312.39999999999998</v>
      </c>
      <c r="G32" s="61"/>
      <c r="H32" s="12">
        <f t="shared" si="6"/>
        <v>1764.8900000000003</v>
      </c>
      <c r="I32" s="12">
        <f t="shared" si="7"/>
        <v>5235.1099999999997</v>
      </c>
    </row>
    <row r="33" spans="1:9" x14ac:dyDescent="0.25">
      <c r="A33" s="63" t="s">
        <v>33</v>
      </c>
      <c r="B33" s="12">
        <f>SUM('Master Budget'!B37)</f>
        <v>500</v>
      </c>
      <c r="C33" s="12">
        <f>SUM('1st Quarter'!C33:E33)</f>
        <v>0</v>
      </c>
      <c r="D33" s="12">
        <f>SUM('Master Budget'!F37)</f>
        <v>0</v>
      </c>
      <c r="E33" s="12">
        <f>SUM('Master Budget'!G37)</f>
        <v>0</v>
      </c>
      <c r="F33" s="12">
        <f>SUM('Master Budget'!H37)</f>
        <v>0</v>
      </c>
      <c r="G33" s="61"/>
      <c r="H33" s="12">
        <f t="shared" si="6"/>
        <v>0</v>
      </c>
      <c r="I33" s="12">
        <f t="shared" si="7"/>
        <v>500</v>
      </c>
    </row>
    <row r="34" spans="1:9" x14ac:dyDescent="0.25">
      <c r="A34" s="63" t="s">
        <v>137</v>
      </c>
      <c r="B34" s="12">
        <f>SUM('Master Budget'!B38)</f>
        <v>4500</v>
      </c>
      <c r="C34" s="12">
        <f>SUM('1st Quarter'!C34:E34)</f>
        <v>3036.81</v>
      </c>
      <c r="D34" s="12">
        <f>SUM('Master Budget'!F38)</f>
        <v>1290.2399999999998</v>
      </c>
      <c r="E34" s="12">
        <f>SUM('Master Budget'!G38)</f>
        <v>648.54</v>
      </c>
      <c r="F34" s="12">
        <f>SUM('Master Budget'!H38)</f>
        <v>1483.44</v>
      </c>
      <c r="G34" s="61"/>
      <c r="H34" s="12">
        <f t="shared" si="6"/>
        <v>6459.0299999999988</v>
      </c>
      <c r="I34" s="12">
        <f t="shared" si="7"/>
        <v>-1959.0299999999988</v>
      </c>
    </row>
    <row r="35" spans="1:9" x14ac:dyDescent="0.25">
      <c r="A35" s="63" t="s">
        <v>37</v>
      </c>
      <c r="B35" s="12">
        <f>SUM('Master Budget'!B41)</f>
        <v>1500</v>
      </c>
      <c r="C35" s="12">
        <f>SUM('1st Quarter'!C35:E35)</f>
        <v>109.56</v>
      </c>
      <c r="D35" s="12">
        <f>SUM('Master Budget'!F41)</f>
        <v>0</v>
      </c>
      <c r="E35" s="12">
        <f>SUM('Master Budget'!G41)</f>
        <v>67.5</v>
      </c>
      <c r="F35" s="12">
        <f>SUM('Master Budget'!H41)</f>
        <v>0</v>
      </c>
      <c r="G35" s="61"/>
      <c r="H35" s="12">
        <f t="shared" si="6"/>
        <v>177.06</v>
      </c>
      <c r="I35" s="12">
        <f t="shared" si="7"/>
        <v>1322.94</v>
      </c>
    </row>
    <row r="36" spans="1:9" x14ac:dyDescent="0.25">
      <c r="A36" s="72" t="s">
        <v>140</v>
      </c>
      <c r="B36" s="12">
        <f>SUM('Master Budget'!B42)</f>
        <v>4200</v>
      </c>
      <c r="C36" s="12">
        <f>SUM('1st Quarter'!C36:E36)</f>
        <v>3115.02</v>
      </c>
      <c r="D36" s="12">
        <f>SUM('Master Budget'!F42)</f>
        <v>865</v>
      </c>
      <c r="E36" s="12">
        <f>SUM('Master Budget'!G42)</f>
        <v>319</v>
      </c>
      <c r="F36" s="12">
        <f>SUM('Master Budget'!H42)</f>
        <v>266</v>
      </c>
      <c r="G36" s="61"/>
      <c r="H36" s="12">
        <f t="shared" si="6"/>
        <v>4565.0200000000004</v>
      </c>
      <c r="I36" s="12">
        <f t="shared" si="7"/>
        <v>-365.02000000000044</v>
      </c>
    </row>
    <row r="37" spans="1:9" ht="15.75" thickBot="1" x14ac:dyDescent="0.3">
      <c r="A37" s="69" t="s">
        <v>39</v>
      </c>
      <c r="B37" s="20">
        <f>SUM('Master Budget'!B43)</f>
        <v>1500</v>
      </c>
      <c r="C37" s="20">
        <f>SUM('1st Quarter'!C37:E37)</f>
        <v>0</v>
      </c>
      <c r="D37" s="20">
        <f>SUM('Master Budget'!F43)</f>
        <v>0</v>
      </c>
      <c r="E37" s="20">
        <f>SUM('Master Budget'!G43)</f>
        <v>0</v>
      </c>
      <c r="F37" s="20">
        <f>SUM('Master Budget'!H43)</f>
        <v>0</v>
      </c>
      <c r="G37" s="61"/>
      <c r="H37" s="20">
        <f t="shared" si="6"/>
        <v>0</v>
      </c>
      <c r="I37" s="20">
        <f t="shared" si="7"/>
        <v>1500</v>
      </c>
    </row>
    <row r="38" spans="1:9" ht="15.75" thickTop="1" x14ac:dyDescent="0.25">
      <c r="A38" s="66" t="s">
        <v>362</v>
      </c>
      <c r="B38" s="24">
        <f>SUM('Master Budget'!B44)</f>
        <v>117168.61</v>
      </c>
      <c r="C38" s="24">
        <f>SUM('1st Quarter'!C38:E38)</f>
        <v>10360.789999999999</v>
      </c>
      <c r="D38" s="24">
        <f>SUM('Master Budget'!F44)</f>
        <v>3193.8599999999997</v>
      </c>
      <c r="E38" s="24">
        <f>SUM('Master Budget'!G44)</f>
        <v>3056.89</v>
      </c>
      <c r="F38" s="24">
        <f>SUM('Master Budget'!H44)</f>
        <v>2496.14</v>
      </c>
      <c r="G38" s="61"/>
      <c r="H38" s="24">
        <f t="shared" si="6"/>
        <v>19107.679999999997</v>
      </c>
      <c r="I38" s="24">
        <f t="shared" si="7"/>
        <v>98060.930000000008</v>
      </c>
    </row>
    <row r="39" spans="1:9" x14ac:dyDescent="0.25">
      <c r="A39" s="63"/>
      <c r="B39" s="61"/>
      <c r="C39" s="61"/>
      <c r="D39" s="61"/>
      <c r="E39" s="61"/>
      <c r="F39" s="61"/>
      <c r="G39" s="61"/>
      <c r="H39" s="12"/>
      <c r="I39" s="12"/>
    </row>
    <row r="40" spans="1:9" x14ac:dyDescent="0.25">
      <c r="A40" s="66" t="s">
        <v>40</v>
      </c>
      <c r="B40" s="61"/>
      <c r="C40" s="61"/>
      <c r="D40" s="61"/>
      <c r="E40" s="61"/>
      <c r="F40" s="61"/>
      <c r="G40" s="61"/>
      <c r="H40" s="12"/>
      <c r="I40" s="12"/>
    </row>
    <row r="41" spans="1:9" x14ac:dyDescent="0.25">
      <c r="A41" s="63" t="s">
        <v>142</v>
      </c>
      <c r="B41" s="12">
        <f>SUM('Master Budget'!B47)</f>
        <v>12800</v>
      </c>
      <c r="C41" s="12">
        <f>SUM('1st Quarter'!C41:E41)</f>
        <v>4133.88</v>
      </c>
      <c r="D41" s="12">
        <f>SUM('Master Budget'!F47)</f>
        <v>1433.56</v>
      </c>
      <c r="E41" s="12">
        <f>SUM('Master Budget'!G47)</f>
        <v>1640.49</v>
      </c>
      <c r="F41" s="12">
        <f>SUM('Master Budget'!H47)</f>
        <v>653.54</v>
      </c>
      <c r="G41" s="61"/>
      <c r="H41" s="12">
        <f t="shared" ref="H41:H46" si="8">SUM(C41:F41)</f>
        <v>7861.47</v>
      </c>
      <c r="I41" s="12">
        <f t="shared" ref="I41:I46" si="9">B41-H41</f>
        <v>4938.53</v>
      </c>
    </row>
    <row r="42" spans="1:9" x14ac:dyDescent="0.25">
      <c r="A42" s="63" t="s">
        <v>42</v>
      </c>
      <c r="B42" s="12">
        <f>SUM('Master Budget'!B48)</f>
        <v>2900</v>
      </c>
      <c r="C42" s="12">
        <f>SUM('1st Quarter'!C42:E42)</f>
        <v>651.14</v>
      </c>
      <c r="D42" s="12">
        <f>SUM('Master Budget'!F48)</f>
        <v>183.54</v>
      </c>
      <c r="E42" s="12">
        <f>SUM('Master Budget'!G48)</f>
        <v>220.94</v>
      </c>
      <c r="F42" s="12">
        <f>SUM('Master Budget'!H48)</f>
        <v>162.53</v>
      </c>
      <c r="G42" s="61"/>
      <c r="H42" s="12">
        <f t="shared" si="8"/>
        <v>1218.1499999999999</v>
      </c>
      <c r="I42" s="12">
        <f t="shared" si="9"/>
        <v>1681.8500000000001</v>
      </c>
    </row>
    <row r="43" spans="1:9" x14ac:dyDescent="0.25">
      <c r="A43" s="63" t="s">
        <v>43</v>
      </c>
      <c r="B43" s="12">
        <f>SUM('Master Budget'!B49)</f>
        <v>39200</v>
      </c>
      <c r="C43" s="12">
        <f>SUM('1st Quarter'!C43:E43)</f>
        <v>6220.4</v>
      </c>
      <c r="D43" s="12">
        <f>SUM('Master Budget'!F49)</f>
        <v>2326.48</v>
      </c>
      <c r="E43" s="12">
        <f>SUM('Master Budget'!G49)</f>
        <v>1918.46</v>
      </c>
      <c r="F43" s="12">
        <f>SUM('Master Budget'!H49)</f>
        <v>1993.16</v>
      </c>
      <c r="G43" s="61"/>
      <c r="H43" s="12">
        <f t="shared" si="8"/>
        <v>12458.5</v>
      </c>
      <c r="I43" s="12">
        <f t="shared" si="9"/>
        <v>26741.5</v>
      </c>
    </row>
    <row r="44" spans="1:9" x14ac:dyDescent="0.25">
      <c r="A44" s="63" t="s">
        <v>44</v>
      </c>
      <c r="B44" s="12">
        <f>SUM('Master Budget'!B50)</f>
        <v>10340</v>
      </c>
      <c r="C44" s="12">
        <f>SUM('1st Quarter'!C44:E44)</f>
        <v>2524.5100000000002</v>
      </c>
      <c r="D44" s="12">
        <f>SUM('Master Budget'!F50)</f>
        <v>2295.56</v>
      </c>
      <c r="E44" s="12">
        <f>SUM('Master Budget'!G50)</f>
        <v>1392.92</v>
      </c>
      <c r="F44" s="12">
        <f>SUM('Master Budget'!H50)</f>
        <v>917.06000000000017</v>
      </c>
      <c r="G44" s="61"/>
      <c r="H44" s="12">
        <f t="shared" si="8"/>
        <v>7130.05</v>
      </c>
      <c r="I44" s="12">
        <f t="shared" si="9"/>
        <v>3209.95</v>
      </c>
    </row>
    <row r="45" spans="1:9" ht="15.75" thickBot="1" x14ac:dyDescent="0.3">
      <c r="A45" s="69" t="s">
        <v>45</v>
      </c>
      <c r="B45" s="20">
        <f>SUM('Master Budget'!B51)</f>
        <v>9990</v>
      </c>
      <c r="C45" s="20">
        <f>SUM('1st Quarter'!C45:E45)</f>
        <v>2730.31</v>
      </c>
      <c r="D45" s="20">
        <f>SUM('Master Budget'!F51)</f>
        <v>1735.81</v>
      </c>
      <c r="E45" s="20">
        <f>SUM('Master Budget'!G51)</f>
        <v>1098.32</v>
      </c>
      <c r="F45" s="20">
        <f>SUM('Master Budget'!H51)</f>
        <v>1641.05</v>
      </c>
      <c r="G45" s="61"/>
      <c r="H45" s="20">
        <f t="shared" si="8"/>
        <v>7205.49</v>
      </c>
      <c r="I45" s="20">
        <f t="shared" si="9"/>
        <v>2784.51</v>
      </c>
    </row>
    <row r="46" spans="1:9" ht="15.75" thickTop="1" x14ac:dyDescent="0.25">
      <c r="A46" s="66" t="s">
        <v>46</v>
      </c>
      <c r="B46" s="24">
        <f>SUM('Master Budget'!B52)</f>
        <v>75230</v>
      </c>
      <c r="C46" s="24">
        <f>SUM('1st Quarter'!C46:E46)</f>
        <v>16260.239999999998</v>
      </c>
      <c r="D46" s="24">
        <f>SUM('Master Budget'!F52)</f>
        <v>7974.9499999999989</v>
      </c>
      <c r="E46" s="24">
        <f>SUM('Master Budget'!G52)</f>
        <v>6271.13</v>
      </c>
      <c r="F46" s="24">
        <f>SUM('Master Budget'!H52)</f>
        <v>5367.34</v>
      </c>
      <c r="G46" s="61"/>
      <c r="H46" s="24">
        <f t="shared" si="8"/>
        <v>35873.659999999996</v>
      </c>
      <c r="I46" s="24">
        <f t="shared" si="9"/>
        <v>39356.340000000004</v>
      </c>
    </row>
    <row r="47" spans="1:9" x14ac:dyDescent="0.25">
      <c r="A47" s="63"/>
      <c r="B47" s="61"/>
      <c r="C47" s="61"/>
      <c r="D47" s="61"/>
      <c r="E47" s="61"/>
      <c r="F47" s="61"/>
      <c r="G47" s="61"/>
      <c r="H47" s="12"/>
      <c r="I47" s="12"/>
    </row>
    <row r="48" spans="1:9" x14ac:dyDescent="0.25">
      <c r="A48" s="66" t="s">
        <v>47</v>
      </c>
      <c r="B48" s="61"/>
      <c r="C48" s="61"/>
      <c r="D48" s="61"/>
      <c r="E48" s="61"/>
      <c r="F48" s="61"/>
      <c r="G48" s="61"/>
      <c r="H48" s="12"/>
      <c r="I48" s="12"/>
    </row>
    <row r="49" spans="1:9" x14ac:dyDescent="0.25">
      <c r="A49" s="68" t="s">
        <v>148</v>
      </c>
      <c r="B49" s="12">
        <f>SUM('Master Budget'!B55)</f>
        <v>1000</v>
      </c>
      <c r="C49" s="12">
        <f>SUM('1st Quarter'!C49:E49)</f>
        <v>0</v>
      </c>
      <c r="D49" s="12">
        <f>SUM('Master Budget'!F55)</f>
        <v>0</v>
      </c>
      <c r="E49" s="12">
        <f>SUM('Master Budget'!G55)</f>
        <v>0</v>
      </c>
      <c r="F49" s="12">
        <f>SUM('Master Budget'!H55)</f>
        <v>0</v>
      </c>
      <c r="G49" s="61"/>
      <c r="H49" s="12">
        <f t="shared" ref="H49:H54" si="10">SUM(C49:F49)</f>
        <v>0</v>
      </c>
      <c r="I49" s="12">
        <f t="shared" ref="I49:I54" si="11">B49-H49</f>
        <v>1000</v>
      </c>
    </row>
    <row r="50" spans="1:9" x14ac:dyDescent="0.25">
      <c r="A50" s="63" t="s">
        <v>150</v>
      </c>
      <c r="B50" s="12">
        <f>SUM('Master Budget'!B56)</f>
        <v>30000</v>
      </c>
      <c r="C50" s="12">
        <f>SUM('1st Quarter'!C50:E50)</f>
        <v>3646.25</v>
      </c>
      <c r="D50" s="12">
        <f>SUM('Master Budget'!F56)</f>
        <v>2387.5</v>
      </c>
      <c r="E50" s="12">
        <f>SUM('Master Budget'!G56)</f>
        <v>3935</v>
      </c>
      <c r="F50" s="12">
        <f>SUM('Master Budget'!H56)</f>
        <v>0</v>
      </c>
      <c r="G50" s="61"/>
      <c r="H50" s="12">
        <f t="shared" si="10"/>
        <v>9968.75</v>
      </c>
      <c r="I50" s="12">
        <f t="shared" si="11"/>
        <v>20031.25</v>
      </c>
    </row>
    <row r="51" spans="1:9" x14ac:dyDescent="0.25">
      <c r="A51" s="63" t="s">
        <v>50</v>
      </c>
      <c r="B51" s="12">
        <f>SUM('Master Budget'!B57)</f>
        <v>10000</v>
      </c>
      <c r="C51" s="12">
        <f>SUM('1st Quarter'!C51:E51)</f>
        <v>0</v>
      </c>
      <c r="D51" s="12">
        <f>SUM('Master Budget'!F57)</f>
        <v>0</v>
      </c>
      <c r="E51" s="12">
        <f>SUM('Master Budget'!G57)</f>
        <v>0</v>
      </c>
      <c r="F51" s="12">
        <f>SUM('Master Budget'!H57)</f>
        <v>0</v>
      </c>
      <c r="G51" s="61"/>
      <c r="H51" s="12">
        <f t="shared" si="10"/>
        <v>0</v>
      </c>
      <c r="I51" s="12">
        <f t="shared" si="11"/>
        <v>10000</v>
      </c>
    </row>
    <row r="52" spans="1:9" x14ac:dyDescent="0.25">
      <c r="A52" s="63" t="s">
        <v>51</v>
      </c>
      <c r="B52" s="12">
        <f>SUM('Master Budget'!B58)</f>
        <v>2700</v>
      </c>
      <c r="C52" s="12">
        <f>SUM('1st Quarter'!C52:E52)</f>
        <v>-400</v>
      </c>
      <c r="D52" s="12">
        <f>SUM('Master Budget'!F58)</f>
        <v>0</v>
      </c>
      <c r="E52" s="12">
        <f>SUM('Master Budget'!G58)</f>
        <v>1000</v>
      </c>
      <c r="F52" s="12">
        <f>SUM('Master Budget'!H58)</f>
        <v>1300</v>
      </c>
      <c r="G52" s="61"/>
      <c r="H52" s="12">
        <f t="shared" si="10"/>
        <v>1900</v>
      </c>
      <c r="I52" s="12">
        <f t="shared" si="11"/>
        <v>800</v>
      </c>
    </row>
    <row r="53" spans="1:9" ht="15.75" thickBot="1" x14ac:dyDescent="0.3">
      <c r="A53" s="69" t="s">
        <v>152</v>
      </c>
      <c r="B53" s="20">
        <f>SUM('Master Budget'!B59)</f>
        <v>1100</v>
      </c>
      <c r="C53" s="20">
        <f>SUM('1st Quarter'!C53:E53)</f>
        <v>439.99</v>
      </c>
      <c r="D53" s="20">
        <f>SUM('Master Budget'!F59)</f>
        <v>55</v>
      </c>
      <c r="E53" s="20">
        <f>SUM('Master Budget'!G59)</f>
        <v>50</v>
      </c>
      <c r="F53" s="20">
        <f>SUM('Master Budget'!H59)</f>
        <v>45</v>
      </c>
      <c r="G53" s="61"/>
      <c r="H53" s="20">
        <f t="shared" si="10"/>
        <v>589.99</v>
      </c>
      <c r="I53" s="20">
        <f t="shared" si="11"/>
        <v>510.01</v>
      </c>
    </row>
    <row r="54" spans="1:9" ht="15.75" thickTop="1" x14ac:dyDescent="0.25">
      <c r="A54" s="66" t="s">
        <v>53</v>
      </c>
      <c r="B54" s="24">
        <f>SUM('Master Budget'!B60)</f>
        <v>44800</v>
      </c>
      <c r="C54" s="24">
        <f>SUM('1st Quarter'!C54:E54)</f>
        <v>3686.24</v>
      </c>
      <c r="D54" s="24">
        <f>SUM('Master Budget'!F60)</f>
        <v>2442.5</v>
      </c>
      <c r="E54" s="24">
        <f>SUM('Master Budget'!G60)</f>
        <v>4985</v>
      </c>
      <c r="F54" s="24">
        <f>SUM('Master Budget'!H60)</f>
        <v>1345</v>
      </c>
      <c r="G54" s="61"/>
      <c r="H54" s="24">
        <f t="shared" si="10"/>
        <v>12458.74</v>
      </c>
      <c r="I54" s="24">
        <f t="shared" si="11"/>
        <v>32341.260000000002</v>
      </c>
    </row>
    <row r="55" spans="1:9" x14ac:dyDescent="0.25">
      <c r="A55" s="63"/>
      <c r="B55" s="61"/>
      <c r="C55" s="67"/>
      <c r="D55" s="61"/>
      <c r="E55" s="61"/>
      <c r="F55" s="61"/>
      <c r="G55" s="61"/>
      <c r="H55" s="12"/>
      <c r="I55" s="12"/>
    </row>
    <row r="56" spans="1:9" x14ac:dyDescent="0.25">
      <c r="A56" s="66" t="s">
        <v>54</v>
      </c>
      <c r="B56" s="61"/>
      <c r="C56" s="61"/>
      <c r="D56" s="61"/>
      <c r="E56" s="61"/>
      <c r="F56" s="61"/>
      <c r="G56" s="61"/>
      <c r="H56" s="12"/>
      <c r="I56" s="12"/>
    </row>
    <row r="57" spans="1:9" x14ac:dyDescent="0.25">
      <c r="A57" s="63" t="s">
        <v>55</v>
      </c>
      <c r="B57" s="12">
        <f>SUM('Master Budget'!B63)</f>
        <v>242000</v>
      </c>
      <c r="C57" s="12">
        <f>SUM('1st Quarter'!C57:E57)</f>
        <v>60498</v>
      </c>
      <c r="D57" s="12">
        <f>SUM('Master Budget'!F63)</f>
        <v>20166</v>
      </c>
      <c r="E57" s="12">
        <f>SUM('Master Budget'!G63)</f>
        <v>20166</v>
      </c>
      <c r="F57" s="12">
        <f>SUM('Master Budget'!H63)</f>
        <v>20166</v>
      </c>
      <c r="G57" s="61"/>
      <c r="H57" s="12">
        <f t="shared" ref="H57:H59" si="12">SUM(C57:F57)</f>
        <v>120996</v>
      </c>
      <c r="I57" s="12">
        <f t="shared" ref="I57:I59" si="13">B57-H57</f>
        <v>121004</v>
      </c>
    </row>
    <row r="58" spans="1:9" ht="15.75" thickBot="1" x14ac:dyDescent="0.3">
      <c r="A58" s="69" t="s">
        <v>56</v>
      </c>
      <c r="B58" s="20">
        <f>SUM('Master Budget'!B64)</f>
        <v>18380</v>
      </c>
      <c r="C58" s="20">
        <f>SUM('1st Quarter'!C58:E58)</f>
        <v>9342.7200000000012</v>
      </c>
      <c r="D58" s="20">
        <f>SUM('Master Budget'!F64)</f>
        <v>612.5</v>
      </c>
      <c r="E58" s="20">
        <f>SUM('Master Budget'!G64)</f>
        <v>0</v>
      </c>
      <c r="F58" s="20">
        <f>SUM('Master Budget'!H64)</f>
        <v>0</v>
      </c>
      <c r="G58" s="61"/>
      <c r="H58" s="20">
        <f t="shared" si="12"/>
        <v>9955.2200000000012</v>
      </c>
      <c r="I58" s="20">
        <f t="shared" si="13"/>
        <v>8424.7799999999988</v>
      </c>
    </row>
    <row r="59" spans="1:9" ht="15.75" thickTop="1" x14ac:dyDescent="0.25">
      <c r="A59" s="66" t="s">
        <v>57</v>
      </c>
      <c r="B59" s="24">
        <f>SUM('Master Budget'!B65)</f>
        <v>260380</v>
      </c>
      <c r="C59" s="24">
        <f>SUM('1st Quarter'!C59:E59)</f>
        <v>69840.72</v>
      </c>
      <c r="D59" s="24">
        <f>SUM('Master Budget'!F65)</f>
        <v>20778.5</v>
      </c>
      <c r="E59" s="24">
        <f>SUM('Master Budget'!G65)</f>
        <v>20166</v>
      </c>
      <c r="F59" s="24">
        <f>SUM('Master Budget'!H65)</f>
        <v>20166</v>
      </c>
      <c r="G59" s="61"/>
      <c r="H59" s="24">
        <f t="shared" si="12"/>
        <v>130951.22</v>
      </c>
      <c r="I59" s="24">
        <f t="shared" si="13"/>
        <v>129428.78</v>
      </c>
    </row>
    <row r="60" spans="1:9" x14ac:dyDescent="0.25">
      <c r="A60" s="63"/>
      <c r="B60" s="61"/>
      <c r="C60" s="61"/>
      <c r="D60" s="61"/>
      <c r="E60" s="61"/>
      <c r="F60" s="61"/>
      <c r="G60" s="61"/>
      <c r="H60" s="12"/>
      <c r="I60" s="12"/>
    </row>
    <row r="61" spans="1:9" x14ac:dyDescent="0.25">
      <c r="A61" s="66" t="s">
        <v>58</v>
      </c>
      <c r="B61" s="61"/>
      <c r="C61" s="61"/>
      <c r="D61" s="61"/>
      <c r="E61" s="61"/>
      <c r="F61" s="61"/>
      <c r="G61" s="61"/>
      <c r="H61" s="12"/>
      <c r="I61" s="12"/>
    </row>
    <row r="62" spans="1:9" x14ac:dyDescent="0.25">
      <c r="A62" s="63" t="s">
        <v>154</v>
      </c>
      <c r="B62" s="12">
        <f>SUM('Master Budget'!B71)</f>
        <v>11250</v>
      </c>
      <c r="C62" s="12">
        <f>SUM('1st Quarter'!C62:E62)</f>
        <v>807.11</v>
      </c>
      <c r="D62" s="12">
        <f>SUM('Master Budget'!F71)</f>
        <v>1058.97</v>
      </c>
      <c r="E62" s="12">
        <f>SUM('Master Budget'!G71)</f>
        <v>1078.6100000000001</v>
      </c>
      <c r="F62" s="12">
        <f>SUM('Master Budget'!H71)</f>
        <v>805.76</v>
      </c>
      <c r="G62" s="61"/>
      <c r="H62" s="12">
        <f t="shared" ref="H62:H72" si="14">SUM(C62:F62)</f>
        <v>3750.45</v>
      </c>
      <c r="I62" s="12">
        <f t="shared" ref="I62:I72" si="15">B62-H62</f>
        <v>7499.55</v>
      </c>
    </row>
    <row r="63" spans="1:9" x14ac:dyDescent="0.25">
      <c r="A63" s="63" t="s">
        <v>156</v>
      </c>
      <c r="B63" s="12">
        <f>SUM('Master Budget'!B72)</f>
        <v>9000</v>
      </c>
      <c r="C63" s="12">
        <f>SUM('1st Quarter'!C63:E63)</f>
        <v>5582.17</v>
      </c>
      <c r="D63" s="12">
        <f>SUM('Master Budget'!F72)</f>
        <v>5020.3200000000006</v>
      </c>
      <c r="E63" s="12">
        <f>SUM('Master Budget'!G72)</f>
        <v>430.37</v>
      </c>
      <c r="F63" s="12">
        <f>SUM('Master Budget'!H72)</f>
        <v>3608.8199999999997</v>
      </c>
      <c r="G63" s="61"/>
      <c r="H63" s="12">
        <f t="shared" si="14"/>
        <v>14641.680000000002</v>
      </c>
      <c r="I63" s="12">
        <f t="shared" si="15"/>
        <v>-5641.6800000000021</v>
      </c>
    </row>
    <row r="64" spans="1:9" x14ac:dyDescent="0.25">
      <c r="A64" s="63" t="s">
        <v>62</v>
      </c>
      <c r="B64" s="12">
        <f>SUM('Master Budget'!B74)</f>
        <v>15000</v>
      </c>
      <c r="C64" s="12">
        <f>SUM('1st Quarter'!C64:E64)</f>
        <v>25749.5</v>
      </c>
      <c r="D64" s="12">
        <f>SUM('Master Budget'!F74)</f>
        <v>27792.629999999997</v>
      </c>
      <c r="E64" s="12">
        <f>SUM('Master Budget'!G74)</f>
        <v>441.38</v>
      </c>
      <c r="F64" s="12">
        <f>SUM('Master Budget'!H74)</f>
        <v>14177.08</v>
      </c>
      <c r="G64" s="61"/>
      <c r="H64" s="12">
        <f t="shared" si="14"/>
        <v>68160.59</v>
      </c>
      <c r="I64" s="12">
        <f t="shared" si="15"/>
        <v>-53160.59</v>
      </c>
    </row>
    <row r="65" spans="1:9" x14ac:dyDescent="0.25">
      <c r="A65" s="63" t="s">
        <v>159</v>
      </c>
      <c r="B65" s="12">
        <f>SUM('Master Budget'!B75)</f>
        <v>1500</v>
      </c>
      <c r="C65" s="12">
        <f>SUM('1st Quarter'!C65:E65)</f>
        <v>625</v>
      </c>
      <c r="D65" s="12">
        <f>SUM('Master Budget'!F75)</f>
        <v>5</v>
      </c>
      <c r="E65" s="12">
        <f>SUM('Master Budget'!G75)</f>
        <v>497.63</v>
      </c>
      <c r="F65" s="12">
        <f>SUM('Master Budget'!H75)</f>
        <v>251.27</v>
      </c>
      <c r="G65" s="61"/>
      <c r="H65" s="12">
        <f t="shared" si="14"/>
        <v>1378.9</v>
      </c>
      <c r="I65" s="12">
        <f t="shared" si="15"/>
        <v>121.09999999999991</v>
      </c>
    </row>
    <row r="66" spans="1:9" x14ac:dyDescent="0.25">
      <c r="A66" s="63" t="s">
        <v>160</v>
      </c>
      <c r="B66" s="12">
        <f>SUM('Master Budget'!B76)</f>
        <v>1000</v>
      </c>
      <c r="C66" s="12">
        <f>SUM('1st Quarter'!C66:E66)</f>
        <v>0</v>
      </c>
      <c r="D66" s="12">
        <f>SUM('Master Budget'!F76)</f>
        <v>0</v>
      </c>
      <c r="E66" s="12">
        <f>SUM('Master Budget'!G76)</f>
        <v>0</v>
      </c>
      <c r="F66" s="12">
        <f>SUM('Master Budget'!H76)</f>
        <v>0</v>
      </c>
      <c r="G66" s="61"/>
      <c r="H66" s="12">
        <f t="shared" si="14"/>
        <v>0</v>
      </c>
      <c r="I66" s="12">
        <f t="shared" si="15"/>
        <v>1000</v>
      </c>
    </row>
    <row r="67" spans="1:9" x14ac:dyDescent="0.25">
      <c r="A67" s="63" t="s">
        <v>161</v>
      </c>
      <c r="B67" s="12">
        <f>SUM('Master Budget'!B77)</f>
        <v>25000</v>
      </c>
      <c r="C67" s="12">
        <f>SUM('1st Quarter'!C67:E67)</f>
        <v>30337.199999999997</v>
      </c>
      <c r="D67" s="12">
        <f>SUM('Master Budget'!F77)</f>
        <v>1927.8200000000002</v>
      </c>
      <c r="E67" s="12">
        <f>SUM('Master Budget'!G77)</f>
        <v>1748.69</v>
      </c>
      <c r="F67" s="12">
        <f>SUM('Master Budget'!H77)</f>
        <v>430.09000000000003</v>
      </c>
      <c r="G67" s="61"/>
      <c r="H67" s="12">
        <f t="shared" si="14"/>
        <v>34443.799999999996</v>
      </c>
      <c r="I67" s="12">
        <f t="shared" si="15"/>
        <v>-9443.7999999999956</v>
      </c>
    </row>
    <row r="68" spans="1:9" x14ac:dyDescent="0.25">
      <c r="A68" s="63" t="s">
        <v>163</v>
      </c>
      <c r="B68" s="12">
        <f>SUM('Master Budget'!B78)</f>
        <v>1700</v>
      </c>
      <c r="C68" s="12">
        <f>SUM('1st Quarter'!C68:E68)</f>
        <v>0</v>
      </c>
      <c r="D68" s="12">
        <f>SUM('Master Budget'!F78)</f>
        <v>0</v>
      </c>
      <c r="E68" s="12">
        <f>SUM('Master Budget'!G78)</f>
        <v>0</v>
      </c>
      <c r="F68" s="12">
        <f>SUM('Master Budget'!H78)</f>
        <v>0</v>
      </c>
      <c r="G68" s="61"/>
      <c r="H68" s="12">
        <f t="shared" si="14"/>
        <v>0</v>
      </c>
      <c r="I68" s="12">
        <f t="shared" si="15"/>
        <v>1700</v>
      </c>
    </row>
    <row r="69" spans="1:9" x14ac:dyDescent="0.25">
      <c r="A69" s="63" t="s">
        <v>67</v>
      </c>
      <c r="B69" s="12">
        <f>SUM('Master Budget'!B79)</f>
        <v>4500</v>
      </c>
      <c r="C69" s="12">
        <f>SUM('1st Quarter'!C69:E69)</f>
        <v>0</v>
      </c>
      <c r="D69" s="12">
        <f>SUM('Master Budget'!F79)</f>
        <v>0</v>
      </c>
      <c r="E69" s="12">
        <f>SUM('Master Budget'!G79)</f>
        <v>0</v>
      </c>
      <c r="F69" s="12">
        <f>SUM('Master Budget'!H79)</f>
        <v>94.2</v>
      </c>
      <c r="G69" s="61"/>
      <c r="H69" s="12">
        <f t="shared" si="14"/>
        <v>94.2</v>
      </c>
      <c r="I69" s="12">
        <f t="shared" si="15"/>
        <v>4405.8</v>
      </c>
    </row>
    <row r="70" spans="1:9" x14ac:dyDescent="0.25">
      <c r="A70" s="72" t="s">
        <v>165</v>
      </c>
      <c r="B70" s="12">
        <f>SUM('Master Budget'!B80)</f>
        <v>1000</v>
      </c>
      <c r="C70" s="12">
        <f>SUM('1st Quarter'!C70:E70)</f>
        <v>0</v>
      </c>
      <c r="D70" s="12">
        <f>SUM('Master Budget'!F80)</f>
        <v>0</v>
      </c>
      <c r="E70" s="12">
        <f>SUM('Master Budget'!G80)</f>
        <v>0</v>
      </c>
      <c r="F70" s="12">
        <f>SUM('Master Budget'!H80)</f>
        <v>0</v>
      </c>
      <c r="G70" s="61"/>
      <c r="H70" s="12">
        <f t="shared" si="14"/>
        <v>0</v>
      </c>
      <c r="I70" s="12">
        <f t="shared" si="15"/>
        <v>1000</v>
      </c>
    </row>
    <row r="71" spans="1:9" ht="15.75" thickBot="1" x14ac:dyDescent="0.3">
      <c r="A71" s="69" t="s">
        <v>166</v>
      </c>
      <c r="B71" s="20">
        <f>SUM('Master Budget'!B81)</f>
        <v>30000</v>
      </c>
      <c r="C71" s="20">
        <f>SUM('1st Quarter'!C71:E71)</f>
        <v>1857.25</v>
      </c>
      <c r="D71" s="20">
        <f>SUM('Master Budget'!F81)</f>
        <v>52</v>
      </c>
      <c r="E71" s="20">
        <f>SUM('Master Budget'!G81)</f>
        <v>383.42999999999995</v>
      </c>
      <c r="F71" s="20">
        <f>SUM('Master Budget'!H81)</f>
        <v>120.1</v>
      </c>
      <c r="G71" s="61"/>
      <c r="H71" s="20">
        <f t="shared" si="14"/>
        <v>2412.7799999999997</v>
      </c>
      <c r="I71" s="20">
        <f t="shared" si="15"/>
        <v>27587.22</v>
      </c>
    </row>
    <row r="72" spans="1:9" ht="15.75" thickTop="1" x14ac:dyDescent="0.25">
      <c r="A72" s="66" t="s">
        <v>70</v>
      </c>
      <c r="B72" s="24">
        <f>SUM('Master Budget'!B82)</f>
        <v>609950</v>
      </c>
      <c r="C72" s="24">
        <f>SUM('1st Quarter'!C72:E72)</f>
        <v>422523.58999999997</v>
      </c>
      <c r="D72" s="24">
        <f>SUM('Master Budget'!F82)</f>
        <v>41606.74</v>
      </c>
      <c r="E72" s="24">
        <f>SUM('Master Budget'!G82)</f>
        <v>19568.34</v>
      </c>
      <c r="F72" s="24">
        <f>SUM('Master Budget'!H82)</f>
        <v>88201.63</v>
      </c>
      <c r="G72" s="61"/>
      <c r="H72" s="24">
        <f t="shared" si="14"/>
        <v>571900.30000000005</v>
      </c>
      <c r="I72" s="24">
        <f t="shared" si="15"/>
        <v>38049.699999999953</v>
      </c>
    </row>
    <row r="73" spans="1:9" x14ac:dyDescent="0.25">
      <c r="A73" s="63"/>
      <c r="B73" s="61"/>
      <c r="C73" s="61"/>
      <c r="D73" s="61"/>
      <c r="E73" s="61"/>
      <c r="F73" s="61"/>
      <c r="G73" s="61"/>
      <c r="H73" s="12"/>
      <c r="I73" s="12"/>
    </row>
    <row r="74" spans="1:9" x14ac:dyDescent="0.25">
      <c r="A74" s="66" t="s">
        <v>168</v>
      </c>
      <c r="B74" s="61"/>
      <c r="C74" s="61"/>
      <c r="D74" s="61"/>
      <c r="E74" s="61"/>
      <c r="F74" s="61"/>
      <c r="G74" s="61"/>
      <c r="H74" s="12"/>
      <c r="I74" s="12"/>
    </row>
    <row r="75" spans="1:9" x14ac:dyDescent="0.25">
      <c r="A75" s="63" t="s">
        <v>169</v>
      </c>
      <c r="B75" s="12">
        <f>SUM('Master Budget'!B85)</f>
        <v>1500</v>
      </c>
      <c r="C75" s="12">
        <f>SUM('1st Quarter'!C75:E75)</f>
        <v>0</v>
      </c>
      <c r="D75" s="12">
        <f>SUM('Master Budget'!F85)</f>
        <v>0</v>
      </c>
      <c r="E75" s="12">
        <f>SUM('Master Budget'!G85)</f>
        <v>0</v>
      </c>
      <c r="F75" s="12">
        <f>SUM('Master Budget'!H85)</f>
        <v>0</v>
      </c>
      <c r="G75" s="61"/>
      <c r="H75" s="12">
        <f t="shared" ref="H75:H77" si="16">SUM(C75:F75)</f>
        <v>0</v>
      </c>
      <c r="I75" s="12">
        <f t="shared" ref="I75:I77" si="17">B75-H75</f>
        <v>1500</v>
      </c>
    </row>
    <row r="76" spans="1:9" ht="15.75" thickBot="1" x14ac:dyDescent="0.3">
      <c r="A76" s="69" t="s">
        <v>170</v>
      </c>
      <c r="B76" s="20">
        <f>SUM('Master Budget'!B86)</f>
        <v>8000</v>
      </c>
      <c r="C76" s="20">
        <f>SUM('1st Quarter'!C76:E76)</f>
        <v>0</v>
      </c>
      <c r="D76" s="20">
        <f>SUM('Master Budget'!F86)</f>
        <v>0</v>
      </c>
      <c r="E76" s="20">
        <f>SUM('Master Budget'!G86)</f>
        <v>0</v>
      </c>
      <c r="F76" s="20">
        <f>SUM('Master Budget'!H86)</f>
        <v>0</v>
      </c>
      <c r="G76" s="61"/>
      <c r="H76" s="20">
        <f t="shared" si="16"/>
        <v>0</v>
      </c>
      <c r="I76" s="20">
        <f t="shared" si="17"/>
        <v>8000</v>
      </c>
    </row>
    <row r="77" spans="1:9" ht="15.75" thickTop="1" x14ac:dyDescent="0.25">
      <c r="A77" s="66" t="s">
        <v>363</v>
      </c>
      <c r="B77" s="24">
        <f>SUM('Master Budget'!B87)</f>
        <v>9500</v>
      </c>
      <c r="C77" s="24">
        <f>SUM('1st Quarter'!C77:E77)</f>
        <v>0</v>
      </c>
      <c r="D77" s="24">
        <f>SUM('Master Budget'!F87)</f>
        <v>0</v>
      </c>
      <c r="E77" s="24">
        <f>SUM('Master Budget'!G87)</f>
        <v>0</v>
      </c>
      <c r="F77" s="24">
        <f>SUM('Master Budget'!H87)</f>
        <v>0</v>
      </c>
      <c r="G77" s="61"/>
      <c r="H77" s="24">
        <f t="shared" si="16"/>
        <v>0</v>
      </c>
      <c r="I77" s="24">
        <f t="shared" si="17"/>
        <v>9500</v>
      </c>
    </row>
    <row r="78" spans="1:9" x14ac:dyDescent="0.25">
      <c r="A78" s="63"/>
      <c r="B78" s="61"/>
      <c r="C78" s="61"/>
      <c r="D78" s="61"/>
      <c r="E78" s="61"/>
      <c r="F78" s="61"/>
      <c r="G78" s="61"/>
      <c r="H78" s="12"/>
      <c r="I78" s="12"/>
    </row>
    <row r="79" spans="1:9" x14ac:dyDescent="0.25">
      <c r="A79" s="71" t="s">
        <v>75</v>
      </c>
      <c r="B79" s="79">
        <f>SUM('Master Budget'!B103)</f>
        <v>1827578.4000000001</v>
      </c>
      <c r="C79" s="79">
        <f>SUM('1st Quarter'!C79:E79)</f>
        <v>688760.51</v>
      </c>
      <c r="D79" s="79">
        <f>SUM('Master Budget'!F89)</f>
        <v>112046.91999999998</v>
      </c>
      <c r="E79" s="79">
        <f>SUM('Master Budget'!G89)</f>
        <v>78679.87</v>
      </c>
      <c r="F79" s="79">
        <f>SUM('Master Budget'!H89)</f>
        <v>156266.91</v>
      </c>
      <c r="G79" s="61"/>
      <c r="H79" s="79">
        <f t="shared" ref="H79" si="18">SUM(C79:F79)</f>
        <v>1035754.21</v>
      </c>
      <c r="I79" s="79">
        <f t="shared" ref="I79" si="19">B79-H79</f>
        <v>791824.19000000018</v>
      </c>
    </row>
    <row r="80" spans="1:9" x14ac:dyDescent="0.25">
      <c r="A80" s="66"/>
      <c r="B80" s="61"/>
      <c r="C80" s="61"/>
      <c r="D80" s="61"/>
      <c r="E80" s="61"/>
      <c r="F80" s="61"/>
      <c r="G80" s="61"/>
      <c r="H80" s="12"/>
      <c r="I80" s="12"/>
    </row>
    <row r="81" spans="1:9" x14ac:dyDescent="0.25">
      <c r="A81" s="71" t="s">
        <v>76</v>
      </c>
      <c r="B81" s="61"/>
      <c r="C81" s="61"/>
      <c r="D81" s="61"/>
      <c r="E81" s="61"/>
      <c r="F81" s="61"/>
      <c r="G81" s="61"/>
      <c r="H81" s="12"/>
      <c r="I81" s="12"/>
    </row>
    <row r="82" spans="1:9" x14ac:dyDescent="0.25">
      <c r="A82" s="63" t="s">
        <v>171</v>
      </c>
      <c r="B82" s="12">
        <f>SUM('Master Budget'!B92)</f>
        <v>0</v>
      </c>
      <c r="C82" s="12">
        <f>SUM('1st Quarter'!C82:E82)</f>
        <v>0</v>
      </c>
      <c r="D82" s="12">
        <f>SUM('Master Budget'!F92)</f>
        <v>0</v>
      </c>
      <c r="E82" s="12">
        <f>SUM('Master Budget'!G92)</f>
        <v>0</v>
      </c>
      <c r="F82" s="12">
        <f>SUM('Master Budget'!H92)</f>
        <v>0</v>
      </c>
      <c r="G82" s="61"/>
      <c r="H82" s="12">
        <f t="shared" ref="H82:H85" si="20">SUM(C82:F82)</f>
        <v>0</v>
      </c>
      <c r="I82" s="12">
        <f t="shared" ref="I82:I85" si="21">B82-H82</f>
        <v>0</v>
      </c>
    </row>
    <row r="83" spans="1:9" x14ac:dyDescent="0.25">
      <c r="A83" s="63" t="s">
        <v>84</v>
      </c>
      <c r="B83" s="12">
        <f>SUM('Master Budget'!B99)</f>
        <v>0</v>
      </c>
      <c r="C83" s="12">
        <f>SUM('1st Quarter'!C83:E83)</f>
        <v>0</v>
      </c>
      <c r="D83" s="12">
        <f>SUM('Master Budget'!F99)</f>
        <v>0</v>
      </c>
      <c r="E83" s="12">
        <f>SUM('Master Budget'!G99)</f>
        <v>0</v>
      </c>
      <c r="F83" s="12">
        <f>SUM('Master Budget'!H99)</f>
        <v>0</v>
      </c>
      <c r="G83" s="61"/>
      <c r="H83" s="12">
        <f t="shared" si="20"/>
        <v>0</v>
      </c>
      <c r="I83" s="12">
        <f t="shared" si="21"/>
        <v>0</v>
      </c>
    </row>
    <row r="84" spans="1:9" ht="15.75" thickBot="1" x14ac:dyDescent="0.3">
      <c r="A84" s="69" t="s">
        <v>172</v>
      </c>
      <c r="B84" s="20">
        <f>SUM('Master Budget'!B100)</f>
        <v>0</v>
      </c>
      <c r="C84" s="20">
        <f>SUM('1st Quarter'!C84:E84)</f>
        <v>0</v>
      </c>
      <c r="D84" s="20">
        <f>SUM('Master Budget'!F100)</f>
        <v>0</v>
      </c>
      <c r="E84" s="20">
        <f>SUM('Master Budget'!G100)</f>
        <v>0</v>
      </c>
      <c r="F84" s="20">
        <f>SUM('Master Budget'!H100)</f>
        <v>0</v>
      </c>
      <c r="G84" s="61"/>
      <c r="H84" s="20">
        <f t="shared" si="20"/>
        <v>0</v>
      </c>
      <c r="I84" s="20">
        <f t="shared" si="21"/>
        <v>0</v>
      </c>
    </row>
    <row r="85" spans="1:9" ht="15.75" thickTop="1" x14ac:dyDescent="0.25">
      <c r="A85" s="66" t="s">
        <v>364</v>
      </c>
      <c r="B85" s="24">
        <f>SUM('Master Budget'!B101)</f>
        <v>204771.51</v>
      </c>
      <c r="C85" s="24">
        <f>SUM('1st Quarter'!C85:E85)</f>
        <v>0</v>
      </c>
      <c r="D85" s="24">
        <f>SUM('Master Budget'!F101)</f>
        <v>0</v>
      </c>
      <c r="E85" s="24">
        <f>SUM('Master Budget'!G101)</f>
        <v>0</v>
      </c>
      <c r="F85" s="24">
        <f>SUM('Master Budget'!H101)</f>
        <v>0</v>
      </c>
      <c r="G85" s="61"/>
      <c r="H85" s="24">
        <f t="shared" si="20"/>
        <v>0</v>
      </c>
      <c r="I85" s="24">
        <f t="shared" si="21"/>
        <v>204771.51</v>
      </c>
    </row>
    <row r="86" spans="1:9" ht="15.75" thickBot="1" x14ac:dyDescent="0.3">
      <c r="A86" s="69"/>
      <c r="B86" s="65"/>
      <c r="C86" s="65"/>
      <c r="D86" s="65"/>
      <c r="E86" s="65"/>
      <c r="F86" s="65"/>
      <c r="G86" s="61"/>
      <c r="H86" s="20"/>
      <c r="I86" s="20"/>
    </row>
    <row r="87" spans="1:9" ht="15.75" thickTop="1" x14ac:dyDescent="0.25">
      <c r="A87" s="73" t="s">
        <v>87</v>
      </c>
      <c r="B87" s="24">
        <f>SUM('Master Budget'!B103)</f>
        <v>1827578.4000000001</v>
      </c>
      <c r="C87" s="24">
        <f>SUM('1st Quarter'!C87:E87)</f>
        <v>688760.51</v>
      </c>
      <c r="D87" s="24">
        <f>SUM('Master Budget'!F103)</f>
        <v>112046.91999999998</v>
      </c>
      <c r="E87" s="24">
        <f>SUM('Master Budget'!G103)</f>
        <v>78679.87</v>
      </c>
      <c r="F87" s="24">
        <f>SUM('Master Budget'!H103)</f>
        <v>156266.91</v>
      </c>
      <c r="G87" s="61"/>
      <c r="H87" s="24">
        <f t="shared" ref="H87" si="22">SUM(C87:F87)</f>
        <v>1035754.21</v>
      </c>
      <c r="I87" s="24">
        <f t="shared" ref="I87" si="23">B87-H87</f>
        <v>791824.19000000018</v>
      </c>
    </row>
    <row r="88" spans="1:9" x14ac:dyDescent="0.25">
      <c r="A88" s="71"/>
      <c r="B88" s="61"/>
      <c r="C88" s="61"/>
      <c r="D88" s="61"/>
      <c r="E88" s="61"/>
      <c r="F88" s="61"/>
      <c r="G88" s="61"/>
      <c r="H88" s="12"/>
      <c r="I88" s="1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618F-AFB1-4ADB-AA30-032D7166A8A5}">
  <sheetPr>
    <pageSetUpPr fitToPage="1"/>
  </sheetPr>
  <dimension ref="C2:H189"/>
  <sheetViews>
    <sheetView topLeftCell="A96" workbookViewId="0">
      <selection activeCell="D6" sqref="D6"/>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-896.32</v>
      </c>
      <c r="G4" s="86"/>
      <c r="H4" s="86"/>
    </row>
    <row r="5" spans="3:8" x14ac:dyDescent="0.25">
      <c r="C5" s="61"/>
      <c r="D5" s="89" t="s">
        <v>185</v>
      </c>
      <c r="E5" s="86"/>
      <c r="F5" s="86"/>
      <c r="G5" s="86"/>
      <c r="H5" s="86"/>
    </row>
    <row r="6" spans="3:8" x14ac:dyDescent="0.25">
      <c r="C6" s="61"/>
      <c r="D6" s="90" t="s">
        <v>186</v>
      </c>
      <c r="E6" s="86"/>
      <c r="F6" s="88">
        <v>60792.1</v>
      </c>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38021.550000000003</v>
      </c>
      <c r="G10" s="86"/>
      <c r="H10" s="86"/>
    </row>
    <row r="11" spans="3:8" x14ac:dyDescent="0.25">
      <c r="C11" s="61"/>
      <c r="D11" s="90" t="s">
        <v>191</v>
      </c>
      <c r="E11" s="91"/>
      <c r="F11" s="88"/>
      <c r="G11" s="86"/>
      <c r="H11" s="86"/>
    </row>
    <row r="12" spans="3:8" x14ac:dyDescent="0.25">
      <c r="C12" s="61"/>
      <c r="D12" s="90" t="s">
        <v>192</v>
      </c>
      <c r="E12" s="91"/>
      <c r="F12" s="88">
        <v>600</v>
      </c>
      <c r="G12" s="86"/>
      <c r="H12" s="86"/>
    </row>
    <row r="13" spans="3:8" x14ac:dyDescent="0.25">
      <c r="C13" s="61"/>
      <c r="D13" s="90" t="s">
        <v>193</v>
      </c>
      <c r="E13" s="91"/>
      <c r="F13" s="88"/>
      <c r="G13" s="86"/>
      <c r="H13" s="86"/>
    </row>
    <row r="14" spans="3:8" x14ac:dyDescent="0.25">
      <c r="C14" s="61"/>
      <c r="D14" s="90" t="s">
        <v>194</v>
      </c>
      <c r="E14" s="91"/>
      <c r="F14" s="88"/>
      <c r="G14" s="86"/>
      <c r="H14" s="86"/>
    </row>
    <row r="15" spans="3:8" x14ac:dyDescent="0.25">
      <c r="C15" s="61"/>
      <c r="D15" s="90" t="s">
        <v>195</v>
      </c>
      <c r="E15" s="91"/>
      <c r="F15" s="88"/>
      <c r="G15" s="86"/>
      <c r="H15" s="86"/>
    </row>
    <row r="16" spans="3:8" x14ac:dyDescent="0.25">
      <c r="C16" s="61"/>
      <c r="D16" s="90" t="s">
        <v>196</v>
      </c>
      <c r="E16" s="91"/>
      <c r="F16" s="88"/>
      <c r="G16" s="86"/>
      <c r="H16" s="86"/>
    </row>
    <row r="17" spans="3:8" ht="17.25" customHeight="1" x14ac:dyDescent="0.25">
      <c r="C17" s="61"/>
      <c r="D17" s="90" t="s">
        <v>197</v>
      </c>
      <c r="E17" s="91"/>
      <c r="F17" s="88">
        <v>87.05</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SUM(F4:F20)</f>
        <v>98604.38</v>
      </c>
      <c r="H21" s="86"/>
    </row>
    <row r="22" spans="3:8" ht="18.75" x14ac:dyDescent="0.3">
      <c r="C22" s="85" t="s">
        <v>14</v>
      </c>
      <c r="D22" s="87"/>
      <c r="E22" s="86"/>
      <c r="F22" s="86"/>
      <c r="G22" s="86"/>
      <c r="H22" s="94">
        <f>SUM(F4+G21)</f>
        <v>97708.06</v>
      </c>
    </row>
    <row r="23" spans="3:8" ht="18.75" x14ac:dyDescent="0.3">
      <c r="C23" s="85" t="s">
        <v>202</v>
      </c>
      <c r="D23" s="87"/>
      <c r="E23" s="86"/>
      <c r="F23" s="86"/>
      <c r="G23" s="86"/>
      <c r="H23" s="94">
        <f>H22</f>
        <v>97708.06</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c r="H26" s="86"/>
    </row>
    <row r="27" spans="3:8" x14ac:dyDescent="0.25">
      <c r="C27" s="61"/>
      <c r="D27" s="87" t="s">
        <v>205</v>
      </c>
      <c r="E27" s="86"/>
      <c r="F27" s="86"/>
      <c r="G27" s="88"/>
      <c r="H27" s="86"/>
    </row>
    <row r="28" spans="3:8" x14ac:dyDescent="0.25">
      <c r="C28" s="61"/>
      <c r="D28" s="87" t="s">
        <v>206</v>
      </c>
      <c r="E28" s="86"/>
      <c r="F28" s="86"/>
      <c r="G28" s="88">
        <v>110</v>
      </c>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846.29</v>
      </c>
      <c r="G31" s="86"/>
      <c r="H31" s="86"/>
    </row>
    <row r="32" spans="3:8" x14ac:dyDescent="0.25">
      <c r="C32" s="61"/>
      <c r="D32" s="90" t="s">
        <v>210</v>
      </c>
      <c r="E32" s="91"/>
      <c r="F32" s="88"/>
      <c r="G32" s="86"/>
      <c r="H32" s="86"/>
    </row>
    <row r="33" spans="3:8" x14ac:dyDescent="0.25">
      <c r="C33" s="61"/>
      <c r="D33" s="90" t="s">
        <v>211</v>
      </c>
      <c r="E33" s="91"/>
      <c r="F33" s="88">
        <v>568.77</v>
      </c>
      <c r="G33" s="86"/>
      <c r="H33" s="86"/>
    </row>
    <row r="34" spans="3:8" x14ac:dyDescent="0.25">
      <c r="C34" s="61"/>
      <c r="D34" s="95" t="s">
        <v>213</v>
      </c>
      <c r="E34" s="91"/>
      <c r="F34" s="86"/>
      <c r="G34" s="94">
        <f>SUM(F30:F33)</f>
        <v>1415.06</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v>50</v>
      </c>
      <c r="G37" s="86"/>
      <c r="H37" s="86"/>
    </row>
    <row r="38" spans="3:8" x14ac:dyDescent="0.25">
      <c r="C38" s="61"/>
      <c r="D38" s="90" t="s">
        <v>216</v>
      </c>
      <c r="E38" s="91"/>
      <c r="F38" s="88">
        <v>2235.83</v>
      </c>
      <c r="G38" s="86"/>
      <c r="H38" s="86"/>
    </row>
    <row r="39" spans="3:8" x14ac:dyDescent="0.25">
      <c r="C39" s="61"/>
      <c r="D39" s="90" t="s">
        <v>217</v>
      </c>
      <c r="E39" s="91"/>
      <c r="F39" s="88"/>
      <c r="G39" s="86"/>
      <c r="H39" s="86"/>
    </row>
    <row r="40" spans="3:8" x14ac:dyDescent="0.25">
      <c r="C40" s="61"/>
      <c r="D40" s="90" t="s">
        <v>366</v>
      </c>
      <c r="E40" s="91"/>
      <c r="F40" s="88">
        <v>503.56</v>
      </c>
      <c r="G40" s="86"/>
      <c r="H40" s="86"/>
    </row>
    <row r="41" spans="3:8" x14ac:dyDescent="0.25">
      <c r="C41" s="61"/>
      <c r="D41" s="90" t="s">
        <v>218</v>
      </c>
      <c r="E41" s="91"/>
      <c r="F41" s="88"/>
      <c r="G41" s="86"/>
      <c r="H41" s="86"/>
    </row>
    <row r="42" spans="3:8" x14ac:dyDescent="0.25">
      <c r="C42" s="61"/>
      <c r="D42" s="90" t="s">
        <v>219</v>
      </c>
      <c r="E42" s="91"/>
      <c r="F42" s="88">
        <v>29578.07</v>
      </c>
      <c r="G42" s="86"/>
      <c r="H42" s="86"/>
    </row>
    <row r="43" spans="3:8" x14ac:dyDescent="0.25">
      <c r="C43" s="61"/>
      <c r="D43" s="95" t="s">
        <v>230</v>
      </c>
      <c r="E43" s="91"/>
      <c r="F43" s="86"/>
      <c r="G43" s="94">
        <f>SUM(F37:F42)</f>
        <v>32367.46</v>
      </c>
      <c r="H43" s="86"/>
    </row>
    <row r="44" spans="3:8" x14ac:dyDescent="0.25">
      <c r="C44" s="61"/>
      <c r="D44" s="90"/>
      <c r="E44" s="91"/>
      <c r="F44" s="86"/>
      <c r="G44" s="86"/>
      <c r="H44" s="86"/>
    </row>
    <row r="45" spans="3:8" x14ac:dyDescent="0.25">
      <c r="C45" s="61"/>
      <c r="D45" s="92" t="s">
        <v>231</v>
      </c>
      <c r="E45" s="93"/>
      <c r="F45" s="86"/>
      <c r="G45" s="86"/>
      <c r="H45" s="86"/>
    </row>
    <row r="46" spans="3:8" x14ac:dyDescent="0.25">
      <c r="C46" s="61"/>
      <c r="D46" s="90" t="s">
        <v>232</v>
      </c>
      <c r="E46" s="91"/>
      <c r="F46" s="88">
        <v>4926.1099999999997</v>
      </c>
      <c r="G46" s="86"/>
      <c r="H46" s="86"/>
    </row>
    <row r="47" spans="3:8" x14ac:dyDescent="0.25">
      <c r="C47" s="61"/>
      <c r="D47" s="90" t="s">
        <v>233</v>
      </c>
      <c r="E47" s="91"/>
      <c r="F47" s="88">
        <v>558.03</v>
      </c>
      <c r="G47" s="86"/>
      <c r="H47" s="86"/>
    </row>
    <row r="48" spans="3:8" x14ac:dyDescent="0.25">
      <c r="C48" s="61"/>
      <c r="D48" s="90" t="s">
        <v>234</v>
      </c>
      <c r="E48" s="91"/>
      <c r="F48" s="88"/>
      <c r="G48" s="86"/>
      <c r="H48" s="86"/>
    </row>
    <row r="49" spans="3:8" x14ac:dyDescent="0.25">
      <c r="C49" s="61"/>
      <c r="D49" s="90" t="s">
        <v>235</v>
      </c>
      <c r="E49" s="91"/>
      <c r="F49" s="88"/>
      <c r="G49" s="86"/>
      <c r="H49" s="86"/>
    </row>
    <row r="50" spans="3:8" x14ac:dyDescent="0.25">
      <c r="C50" s="61"/>
      <c r="D50" s="90" t="s">
        <v>236</v>
      </c>
      <c r="E50" s="91"/>
      <c r="F50" s="88"/>
      <c r="G50" s="86"/>
      <c r="H50" s="86"/>
    </row>
    <row r="51" spans="3:8" x14ac:dyDescent="0.25">
      <c r="C51" s="61"/>
      <c r="D51" s="95" t="s">
        <v>237</v>
      </c>
      <c r="E51" s="91"/>
      <c r="F51" s="86"/>
      <c r="G51" s="94">
        <f>SUM(F46:F50)</f>
        <v>5484.1399999999994</v>
      </c>
      <c r="H51" s="86"/>
    </row>
    <row r="52" spans="3:8" x14ac:dyDescent="0.25">
      <c r="C52" s="61"/>
      <c r="D52" s="90"/>
      <c r="E52" s="91"/>
      <c r="F52" s="86"/>
      <c r="G52" s="86"/>
      <c r="H52" s="86"/>
    </row>
    <row r="53" spans="3:8" x14ac:dyDescent="0.25">
      <c r="C53" s="61"/>
      <c r="D53" s="92" t="s">
        <v>238</v>
      </c>
      <c r="E53" s="93"/>
      <c r="F53" s="86"/>
      <c r="G53" s="86"/>
      <c r="H53" s="86"/>
    </row>
    <row r="54" spans="3:8" x14ac:dyDescent="0.25">
      <c r="C54" s="61"/>
      <c r="D54" s="90" t="s">
        <v>239</v>
      </c>
      <c r="E54" s="91"/>
      <c r="F54" s="88"/>
      <c r="G54" s="86"/>
      <c r="H54" s="86"/>
    </row>
    <row r="55" spans="3:8" x14ac:dyDescent="0.25">
      <c r="C55" s="61"/>
      <c r="D55" s="90" t="s">
        <v>240</v>
      </c>
      <c r="E55" s="91"/>
      <c r="F55" s="88"/>
      <c r="G55" s="86"/>
      <c r="H55" s="86"/>
    </row>
    <row r="56" spans="3:8" x14ac:dyDescent="0.25">
      <c r="C56" s="61"/>
      <c r="D56" s="90" t="s">
        <v>241</v>
      </c>
      <c r="E56" s="91"/>
      <c r="F56" s="88">
        <v>6.64</v>
      </c>
      <c r="G56" s="86"/>
      <c r="H56" s="86"/>
    </row>
    <row r="57" spans="3:8" x14ac:dyDescent="0.25">
      <c r="C57" s="61"/>
      <c r="D57" s="90" t="s">
        <v>242</v>
      </c>
      <c r="E57" s="91"/>
      <c r="F57" s="88"/>
      <c r="G57" s="86"/>
      <c r="H57" s="86"/>
    </row>
    <row r="58" spans="3:8" x14ac:dyDescent="0.25">
      <c r="C58" s="61"/>
      <c r="D58" s="95" t="s">
        <v>243</v>
      </c>
      <c r="E58" s="91"/>
      <c r="F58" s="86"/>
      <c r="G58" s="94">
        <f>SUM(F54:F57)</f>
        <v>6.64</v>
      </c>
      <c r="H58" s="86"/>
    </row>
    <row r="59" spans="3:8" x14ac:dyDescent="0.25">
      <c r="C59" s="61"/>
      <c r="D59" s="87"/>
      <c r="E59" s="86"/>
      <c r="F59" s="86"/>
      <c r="G59" s="86"/>
      <c r="H59" s="86"/>
    </row>
    <row r="60" spans="3:8" x14ac:dyDescent="0.25">
      <c r="C60" s="61"/>
      <c r="D60" s="92" t="s">
        <v>244</v>
      </c>
      <c r="E60" s="93"/>
      <c r="F60" s="86"/>
      <c r="G60" s="86"/>
      <c r="H60" s="86"/>
    </row>
    <row r="61" spans="3:8" x14ac:dyDescent="0.25">
      <c r="C61" s="61"/>
      <c r="D61" s="90" t="s">
        <v>245</v>
      </c>
      <c r="E61" s="91"/>
      <c r="F61" s="88">
        <v>930.43</v>
      </c>
      <c r="G61" s="86"/>
      <c r="H61" s="86"/>
    </row>
    <row r="62" spans="3:8" x14ac:dyDescent="0.25">
      <c r="C62" s="61"/>
      <c r="D62" s="90" t="s">
        <v>246</v>
      </c>
      <c r="E62" s="91"/>
      <c r="F62" s="88"/>
      <c r="G62" s="86"/>
      <c r="H62" s="86"/>
    </row>
    <row r="63" spans="3:8" x14ac:dyDescent="0.25">
      <c r="C63" s="61"/>
      <c r="D63" s="92" t="s">
        <v>247</v>
      </c>
      <c r="E63" s="93"/>
      <c r="F63" s="86"/>
      <c r="G63" s="86"/>
      <c r="H63" s="86"/>
    </row>
    <row r="64" spans="3:8" x14ac:dyDescent="0.25">
      <c r="C64" s="61"/>
      <c r="D64" s="90" t="s">
        <v>248</v>
      </c>
      <c r="E64" s="88"/>
      <c r="F64" s="86"/>
      <c r="G64" s="86"/>
      <c r="H64" s="86"/>
    </row>
    <row r="65" spans="3:8" x14ac:dyDescent="0.25">
      <c r="C65" s="61"/>
      <c r="D65" s="90" t="s">
        <v>249</v>
      </c>
      <c r="E65" s="88">
        <v>1229.33</v>
      </c>
      <c r="F65" s="86"/>
      <c r="G65" s="86"/>
      <c r="H65" s="86"/>
    </row>
    <row r="66" spans="3:8" x14ac:dyDescent="0.25">
      <c r="C66" s="61"/>
      <c r="D66" s="92" t="s">
        <v>250</v>
      </c>
      <c r="E66" s="86"/>
      <c r="F66" s="94">
        <f>SUM(E64:E65)</f>
        <v>1229.33</v>
      </c>
      <c r="G66" s="86"/>
      <c r="H66" s="86"/>
    </row>
    <row r="67" spans="3:8" x14ac:dyDescent="0.25">
      <c r="C67" s="61"/>
      <c r="D67" s="87"/>
      <c r="E67" s="86"/>
      <c r="F67" s="86"/>
      <c r="G67" s="86"/>
      <c r="H67" s="86"/>
    </row>
    <row r="68" spans="3:8" x14ac:dyDescent="0.25">
      <c r="C68" s="61"/>
      <c r="D68" s="90" t="s">
        <v>251</v>
      </c>
      <c r="E68" s="86"/>
      <c r="F68" s="88"/>
      <c r="G68" s="86"/>
      <c r="H68" s="86"/>
    </row>
    <row r="69" spans="3:8" x14ac:dyDescent="0.25">
      <c r="C69" s="61"/>
      <c r="D69" s="90" t="s">
        <v>252</v>
      </c>
      <c r="E69" s="86"/>
      <c r="F69" s="88"/>
      <c r="G69" s="86"/>
      <c r="H69" s="86"/>
    </row>
    <row r="70" spans="3:8" x14ac:dyDescent="0.25">
      <c r="C70" s="61"/>
      <c r="D70" s="90" t="s">
        <v>253</v>
      </c>
      <c r="E70" s="86"/>
      <c r="F70" s="88"/>
      <c r="G70" s="86"/>
      <c r="H70" s="86"/>
    </row>
    <row r="71" spans="3:8" x14ac:dyDescent="0.25">
      <c r="C71" s="61"/>
      <c r="D71" s="90" t="s">
        <v>254</v>
      </c>
      <c r="E71" s="86"/>
      <c r="F71" s="88">
        <v>40.53</v>
      </c>
      <c r="G71" s="86"/>
      <c r="H71" s="86"/>
    </row>
    <row r="72" spans="3:8" x14ac:dyDescent="0.25">
      <c r="C72" s="61"/>
      <c r="D72" s="90" t="s">
        <v>255</v>
      </c>
      <c r="E72" s="86"/>
      <c r="F72" s="88">
        <v>100</v>
      </c>
      <c r="G72" s="86"/>
      <c r="H72" s="86"/>
    </row>
    <row r="73" spans="3:8" x14ac:dyDescent="0.25">
      <c r="C73" s="61"/>
      <c r="D73" s="90" t="s">
        <v>256</v>
      </c>
      <c r="E73" s="86"/>
      <c r="F73" s="88"/>
      <c r="G73" s="86"/>
      <c r="H73" s="86"/>
    </row>
    <row r="74" spans="3:8" x14ac:dyDescent="0.25">
      <c r="C74" s="61"/>
      <c r="D74" s="90" t="s">
        <v>257</v>
      </c>
      <c r="E74" s="86"/>
      <c r="F74" s="88"/>
      <c r="G74" s="86"/>
      <c r="H74" s="86"/>
    </row>
    <row r="75" spans="3:8" x14ac:dyDescent="0.25">
      <c r="C75" s="61"/>
      <c r="D75" s="90" t="s">
        <v>258</v>
      </c>
      <c r="E75" s="86"/>
      <c r="F75" s="88">
        <v>67.09</v>
      </c>
      <c r="G75" s="86"/>
      <c r="H75" s="86"/>
    </row>
    <row r="76" spans="3:8" x14ac:dyDescent="0.25">
      <c r="C76" s="61"/>
      <c r="D76" s="90" t="s">
        <v>259</v>
      </c>
      <c r="E76" s="86"/>
      <c r="F76" s="88">
        <v>235.2</v>
      </c>
      <c r="G76" s="86"/>
      <c r="H76" s="86"/>
    </row>
    <row r="77" spans="3:8" x14ac:dyDescent="0.25">
      <c r="C77" s="61"/>
      <c r="D77" s="90" t="s">
        <v>260</v>
      </c>
      <c r="E77" s="86"/>
      <c r="F77" s="88">
        <v>40</v>
      </c>
      <c r="G77" s="86"/>
      <c r="H77" s="86"/>
    </row>
    <row r="78" spans="3:8" x14ac:dyDescent="0.25">
      <c r="C78" s="61"/>
      <c r="D78" s="95" t="s">
        <v>261</v>
      </c>
      <c r="E78" s="86"/>
      <c r="F78" s="86"/>
      <c r="G78" s="94">
        <f>SUM(F61:F77)</f>
        <v>2642.58</v>
      </c>
      <c r="H78" s="86"/>
    </row>
    <row r="79" spans="3:8" x14ac:dyDescent="0.25">
      <c r="C79" s="61"/>
      <c r="D79" s="87"/>
      <c r="E79" s="86"/>
      <c r="F79" s="86"/>
      <c r="G79" s="86"/>
      <c r="H79" s="86"/>
    </row>
    <row r="80" spans="3:8" x14ac:dyDescent="0.25">
      <c r="C80" s="61"/>
      <c r="D80" s="92" t="s">
        <v>262</v>
      </c>
      <c r="E80" s="86"/>
      <c r="F80" s="86"/>
      <c r="G80" s="86"/>
      <c r="H80" s="86"/>
    </row>
    <row r="81" spans="3:8" x14ac:dyDescent="0.25">
      <c r="C81" s="61"/>
      <c r="D81" s="90" t="s">
        <v>263</v>
      </c>
      <c r="F81" s="88">
        <v>75</v>
      </c>
      <c r="G81" s="86"/>
      <c r="H81" s="86"/>
    </row>
    <row r="82" spans="3:8" x14ac:dyDescent="0.25">
      <c r="C82" s="61"/>
      <c r="D82" s="90" t="s">
        <v>264</v>
      </c>
      <c r="F82" s="88"/>
      <c r="G82" s="86"/>
      <c r="H82" s="86"/>
    </row>
    <row r="83" spans="3:8" x14ac:dyDescent="0.25">
      <c r="C83" s="61"/>
      <c r="D83" s="90" t="s">
        <v>265</v>
      </c>
      <c r="F83" s="88">
        <v>2289.14</v>
      </c>
      <c r="G83" s="86"/>
      <c r="H83" s="86"/>
    </row>
    <row r="84" spans="3:8" x14ac:dyDescent="0.25">
      <c r="C84" s="61"/>
      <c r="D84" s="95" t="s">
        <v>266</v>
      </c>
      <c r="E84" s="86"/>
      <c r="G84" s="94">
        <f>SUM(F81:F83)</f>
        <v>2364.14</v>
      </c>
      <c r="H84" s="86"/>
    </row>
    <row r="85" spans="3:8" x14ac:dyDescent="0.25">
      <c r="C85" s="61"/>
      <c r="D85" s="87"/>
      <c r="E85" s="86"/>
      <c r="F85" s="86"/>
      <c r="G85" s="86"/>
      <c r="H85" s="86"/>
    </row>
    <row r="86" spans="3:8" x14ac:dyDescent="0.25">
      <c r="C86" s="61"/>
      <c r="D86" s="92" t="s">
        <v>267</v>
      </c>
      <c r="E86" s="86"/>
      <c r="F86" s="86"/>
      <c r="G86" s="86"/>
      <c r="H86" s="86"/>
    </row>
    <row r="87" spans="3:8" x14ac:dyDescent="0.25">
      <c r="C87" s="61"/>
      <c r="D87" s="90" t="s">
        <v>268</v>
      </c>
      <c r="E87" s="86"/>
      <c r="F87" s="88"/>
      <c r="G87" s="86"/>
      <c r="H87" s="86"/>
    </row>
    <row r="88" spans="3:8" x14ac:dyDescent="0.25">
      <c r="C88" s="61"/>
      <c r="D88" s="90" t="s">
        <v>269</v>
      </c>
      <c r="E88" s="86"/>
      <c r="F88" s="88">
        <v>2324.4299999999998</v>
      </c>
      <c r="G88" s="86"/>
      <c r="H88" s="86"/>
    </row>
    <row r="89" spans="3:8" x14ac:dyDescent="0.25">
      <c r="C89" s="61"/>
      <c r="D89" s="90" t="s">
        <v>270</v>
      </c>
      <c r="E89" s="86"/>
      <c r="F89" s="88"/>
      <c r="G89" s="86"/>
      <c r="H89" s="86"/>
    </row>
    <row r="90" spans="3:8" x14ac:dyDescent="0.25">
      <c r="C90" s="61"/>
      <c r="D90" s="90" t="s">
        <v>271</v>
      </c>
      <c r="E90" s="86"/>
      <c r="F90" s="88">
        <v>1769.99</v>
      </c>
      <c r="G90" s="86"/>
      <c r="H90" s="86"/>
    </row>
    <row r="91" spans="3:8" x14ac:dyDescent="0.25">
      <c r="C91" s="61"/>
      <c r="D91" s="90" t="s">
        <v>272</v>
      </c>
      <c r="E91" s="86"/>
      <c r="F91" s="88">
        <v>278</v>
      </c>
      <c r="G91" s="86"/>
      <c r="H91" s="86"/>
    </row>
    <row r="92" spans="3:8" x14ac:dyDescent="0.25">
      <c r="C92" s="61"/>
      <c r="D92" s="90" t="s">
        <v>273</v>
      </c>
      <c r="E92" s="86"/>
      <c r="F92" s="88"/>
      <c r="G92" s="86"/>
      <c r="H92" s="86"/>
    </row>
    <row r="93" spans="3:8" x14ac:dyDescent="0.25">
      <c r="C93" s="61"/>
      <c r="D93" s="90" t="s">
        <v>274</v>
      </c>
      <c r="E93" s="86"/>
      <c r="F93" s="88">
        <v>785</v>
      </c>
      <c r="G93" s="86"/>
      <c r="H93" s="86"/>
    </row>
    <row r="94" spans="3:8" x14ac:dyDescent="0.25">
      <c r="C94" s="61"/>
      <c r="D94" s="90" t="s">
        <v>61</v>
      </c>
      <c r="E94" s="86"/>
      <c r="F94" s="88"/>
      <c r="G94" s="86"/>
      <c r="H94" s="86"/>
    </row>
    <row r="95" spans="3:8" x14ac:dyDescent="0.25">
      <c r="C95" s="61"/>
      <c r="D95" s="90" t="s">
        <v>275</v>
      </c>
      <c r="E95" s="86"/>
      <c r="F95" s="88"/>
      <c r="G95" s="86"/>
      <c r="H95" s="86"/>
    </row>
    <row r="96" spans="3:8" x14ac:dyDescent="0.25">
      <c r="C96" s="61"/>
      <c r="D96" s="90" t="s">
        <v>276</v>
      </c>
      <c r="E96" s="86"/>
      <c r="F96" s="88"/>
      <c r="G96" s="86"/>
      <c r="H96" s="86"/>
    </row>
    <row r="97" spans="3:8" x14ac:dyDescent="0.25">
      <c r="C97" s="61"/>
      <c r="D97" s="90" t="s">
        <v>277</v>
      </c>
      <c r="E97" s="86"/>
      <c r="F97" s="88"/>
      <c r="G97" s="86"/>
      <c r="H97" s="86"/>
    </row>
    <row r="98" spans="3:8" x14ac:dyDescent="0.25">
      <c r="C98" s="61"/>
      <c r="D98" s="90" t="s">
        <v>278</v>
      </c>
      <c r="E98" s="86"/>
      <c r="F98" s="88"/>
      <c r="G98" s="86"/>
      <c r="H98" s="86"/>
    </row>
    <row r="99" spans="3:8" x14ac:dyDescent="0.25">
      <c r="C99" s="61"/>
      <c r="D99" s="90" t="s">
        <v>279</v>
      </c>
      <c r="E99" s="86"/>
      <c r="F99" s="88"/>
      <c r="G99" s="86"/>
      <c r="H99" s="86"/>
    </row>
    <row r="100" spans="3:8" x14ac:dyDescent="0.25">
      <c r="C100" s="61"/>
      <c r="D100" s="90" t="s">
        <v>280</v>
      </c>
      <c r="E100" s="86"/>
      <c r="F100" s="88"/>
      <c r="G100" s="86"/>
      <c r="H100" s="86"/>
    </row>
    <row r="101" spans="3:8" x14ac:dyDescent="0.25">
      <c r="C101" s="61"/>
      <c r="D101" s="90" t="s">
        <v>281</v>
      </c>
      <c r="E101" s="86"/>
      <c r="F101" s="88"/>
      <c r="G101" s="86"/>
      <c r="H101" s="86"/>
    </row>
    <row r="102" spans="3:8" x14ac:dyDescent="0.25">
      <c r="C102" s="61"/>
      <c r="D102" s="90" t="s">
        <v>282</v>
      </c>
      <c r="E102" s="86"/>
      <c r="F102" s="88">
        <v>6176</v>
      </c>
      <c r="G102" s="86"/>
      <c r="H102" s="86"/>
    </row>
    <row r="103" spans="3:8" x14ac:dyDescent="0.25">
      <c r="C103" s="61"/>
      <c r="D103" s="90" t="s">
        <v>283</v>
      </c>
      <c r="E103" s="86"/>
      <c r="F103" s="88"/>
      <c r="G103" s="86"/>
      <c r="H103" s="86"/>
    </row>
    <row r="104" spans="3:8" x14ac:dyDescent="0.25">
      <c r="C104" s="61"/>
      <c r="D104" s="90" t="s">
        <v>284</v>
      </c>
      <c r="E104" s="86"/>
      <c r="F104" s="88">
        <v>722.98</v>
      </c>
      <c r="G104" s="86"/>
      <c r="H104" s="86"/>
    </row>
    <row r="105" spans="3:8" x14ac:dyDescent="0.25">
      <c r="C105" s="61"/>
      <c r="D105" s="90" t="s">
        <v>285</v>
      </c>
      <c r="E105" s="86"/>
      <c r="F105" s="88">
        <v>677.9</v>
      </c>
      <c r="G105" s="86"/>
      <c r="H105" s="86"/>
    </row>
    <row r="106" spans="3:8" x14ac:dyDescent="0.25">
      <c r="C106" s="61"/>
      <c r="D106" s="90" t="s">
        <v>286</v>
      </c>
      <c r="E106" s="86"/>
      <c r="F106" s="88">
        <v>50.3</v>
      </c>
      <c r="G106" s="86"/>
      <c r="H106" s="86"/>
    </row>
    <row r="107" spans="3:8" x14ac:dyDescent="0.25">
      <c r="C107" s="61"/>
      <c r="D107" s="90" t="s">
        <v>287</v>
      </c>
      <c r="E107" s="86"/>
      <c r="F107" s="88"/>
      <c r="G107" s="86"/>
      <c r="H107" s="86"/>
    </row>
    <row r="108" spans="3:8" x14ac:dyDescent="0.25">
      <c r="C108" s="61"/>
      <c r="D108" s="90" t="s">
        <v>288</v>
      </c>
      <c r="E108" s="86"/>
      <c r="F108" s="88"/>
      <c r="G108" s="86"/>
      <c r="H108" s="86"/>
    </row>
    <row r="109" spans="3:8" x14ac:dyDescent="0.25">
      <c r="C109" s="61"/>
      <c r="D109" s="95" t="s">
        <v>289</v>
      </c>
      <c r="E109" s="86"/>
      <c r="F109" s="86"/>
      <c r="G109" s="94">
        <f>SUM(F87:F108)</f>
        <v>12784.599999999999</v>
      </c>
      <c r="H109" s="86"/>
    </row>
    <row r="110" spans="3:8" x14ac:dyDescent="0.25">
      <c r="C110" s="61"/>
      <c r="D110" s="87"/>
      <c r="E110" s="86"/>
      <c r="F110" s="86"/>
      <c r="G110" s="86"/>
      <c r="H110" s="86"/>
    </row>
    <row r="111" spans="3:8" x14ac:dyDescent="0.25">
      <c r="C111" s="61"/>
      <c r="D111" s="92" t="s">
        <v>290</v>
      </c>
      <c r="E111" s="86"/>
      <c r="F111" s="86"/>
      <c r="G111" s="86"/>
      <c r="H111" s="86"/>
    </row>
    <row r="112" spans="3:8" x14ac:dyDescent="0.25">
      <c r="C112" s="61"/>
      <c r="D112" s="90" t="s">
        <v>291</v>
      </c>
      <c r="E112" s="86"/>
      <c r="F112" s="88">
        <v>2530.5100000000002</v>
      </c>
      <c r="G112" s="86"/>
      <c r="H112" s="86"/>
    </row>
    <row r="113" spans="3:8" x14ac:dyDescent="0.25">
      <c r="C113" s="61"/>
      <c r="D113" s="90" t="s">
        <v>292</v>
      </c>
      <c r="E113" s="86"/>
      <c r="F113" s="88"/>
      <c r="G113" s="86"/>
      <c r="H113" s="86"/>
    </row>
    <row r="114" spans="3:8" x14ac:dyDescent="0.25">
      <c r="C114" s="61"/>
      <c r="D114" s="90" t="s">
        <v>293</v>
      </c>
      <c r="E114" s="86"/>
      <c r="F114" s="88"/>
      <c r="G114" s="86"/>
      <c r="H114" s="86"/>
    </row>
    <row r="115" spans="3:8" x14ac:dyDescent="0.25">
      <c r="C115" s="61"/>
      <c r="D115" s="95" t="s">
        <v>294</v>
      </c>
      <c r="E115" s="86"/>
      <c r="F115" s="86"/>
      <c r="G115" s="94">
        <f>SUM(F112:F114)</f>
        <v>2530.5100000000002</v>
      </c>
      <c r="H115" s="86"/>
    </row>
    <row r="116" spans="3:8" x14ac:dyDescent="0.25">
      <c r="C116" s="61"/>
      <c r="D116" s="87"/>
      <c r="E116" s="86"/>
      <c r="F116" s="86"/>
      <c r="G116" s="86"/>
      <c r="H116" s="86"/>
    </row>
    <row r="117" spans="3:8" x14ac:dyDescent="0.25">
      <c r="C117" s="61"/>
      <c r="D117" s="92" t="s">
        <v>295</v>
      </c>
      <c r="E117" s="86"/>
      <c r="F117" s="86"/>
      <c r="G117" s="86"/>
      <c r="H117" s="86"/>
    </row>
    <row r="118" spans="3:8" x14ac:dyDescent="0.25">
      <c r="C118" s="61"/>
      <c r="D118" s="90" t="s">
        <v>296</v>
      </c>
      <c r="E118" s="86"/>
      <c r="F118" s="88">
        <v>160.01</v>
      </c>
      <c r="G118" s="86"/>
      <c r="H118" s="86"/>
    </row>
    <row r="119" spans="3:8" x14ac:dyDescent="0.25">
      <c r="C119" s="61"/>
      <c r="D119" s="90" t="s">
        <v>297</v>
      </c>
      <c r="E119" s="86"/>
      <c r="F119" s="88"/>
      <c r="G119" s="86"/>
      <c r="H119" s="86"/>
    </row>
    <row r="120" spans="3:8" x14ac:dyDescent="0.25">
      <c r="C120" s="61"/>
      <c r="D120" s="90" t="s">
        <v>298</v>
      </c>
      <c r="E120" s="86"/>
      <c r="F120" s="88"/>
      <c r="G120" s="86"/>
      <c r="H120" s="86"/>
    </row>
    <row r="121" spans="3:8" x14ac:dyDescent="0.25">
      <c r="C121" s="61"/>
      <c r="D121" s="90" t="s">
        <v>299</v>
      </c>
      <c r="E121" s="86"/>
      <c r="F121" s="88"/>
      <c r="G121" s="86"/>
      <c r="H121" s="86"/>
    </row>
    <row r="122" spans="3:8" x14ac:dyDescent="0.25">
      <c r="C122" s="61"/>
      <c r="D122" s="95" t="s">
        <v>300</v>
      </c>
      <c r="E122" s="86"/>
      <c r="F122" s="86"/>
      <c r="G122" s="94">
        <f>SUM(F118:F121)</f>
        <v>160.01</v>
      </c>
      <c r="H122" s="86"/>
    </row>
    <row r="123" spans="3:8" x14ac:dyDescent="0.25">
      <c r="C123" s="61"/>
      <c r="D123" s="87"/>
      <c r="E123" s="86"/>
      <c r="F123" s="86"/>
      <c r="G123" s="86"/>
      <c r="H123" s="86"/>
    </row>
    <row r="124" spans="3:8" x14ac:dyDescent="0.25">
      <c r="C124" s="61"/>
      <c r="D124" s="92" t="s">
        <v>301</v>
      </c>
      <c r="E124" s="86"/>
      <c r="F124" s="86"/>
      <c r="G124" s="86"/>
      <c r="H124" s="86"/>
    </row>
    <row r="125" spans="3:8" x14ac:dyDescent="0.25">
      <c r="C125" s="61"/>
      <c r="D125" s="90" t="s">
        <v>302</v>
      </c>
      <c r="E125" s="86"/>
      <c r="F125" s="88">
        <v>106.3</v>
      </c>
      <c r="G125" s="86"/>
      <c r="H125" s="86"/>
    </row>
    <row r="126" spans="3:8" x14ac:dyDescent="0.25">
      <c r="C126" s="61"/>
      <c r="D126" s="90" t="s">
        <v>303</v>
      </c>
      <c r="E126" s="86"/>
      <c r="F126" s="88"/>
      <c r="G126" s="86"/>
      <c r="H126" s="86"/>
    </row>
    <row r="127" spans="3:8" x14ac:dyDescent="0.25">
      <c r="C127" s="61"/>
      <c r="D127" s="90" t="s">
        <v>304</v>
      </c>
      <c r="E127" s="86"/>
      <c r="F127" s="88"/>
      <c r="G127" s="86"/>
      <c r="H127" s="86"/>
    </row>
    <row r="128" spans="3:8" x14ac:dyDescent="0.25">
      <c r="C128" s="61"/>
      <c r="D128" s="90" t="s">
        <v>305</v>
      </c>
      <c r="E128" s="86"/>
      <c r="F128" s="88"/>
      <c r="G128" s="86"/>
      <c r="H128" s="86"/>
    </row>
    <row r="129" spans="3:8" x14ac:dyDescent="0.25">
      <c r="C129" s="61"/>
      <c r="D129" s="90" t="s">
        <v>306</v>
      </c>
      <c r="E129" s="86"/>
      <c r="F129" s="88">
        <v>875.98</v>
      </c>
      <c r="G129" s="86"/>
      <c r="H129" s="86"/>
    </row>
    <row r="130" spans="3:8" x14ac:dyDescent="0.25">
      <c r="C130" s="61"/>
      <c r="D130" s="90" t="s">
        <v>307</v>
      </c>
      <c r="E130" s="86"/>
      <c r="F130" s="88"/>
      <c r="G130" s="86"/>
      <c r="H130" s="86"/>
    </row>
    <row r="131" spans="3:8" x14ac:dyDescent="0.25">
      <c r="C131" s="61"/>
      <c r="D131" s="90" t="s">
        <v>308</v>
      </c>
      <c r="E131" s="86"/>
      <c r="F131" s="88"/>
      <c r="G131" s="86"/>
      <c r="H131" s="86"/>
    </row>
    <row r="132" spans="3:8" x14ac:dyDescent="0.25">
      <c r="C132" s="61"/>
      <c r="D132" s="95" t="s">
        <v>309</v>
      </c>
      <c r="E132" s="86"/>
      <c r="F132" s="86"/>
      <c r="G132" s="94">
        <f>SUM(F125:F130)</f>
        <v>982.28</v>
      </c>
      <c r="H132" s="86"/>
    </row>
    <row r="133" spans="3:8" x14ac:dyDescent="0.25">
      <c r="C133" s="61"/>
      <c r="D133" s="87"/>
      <c r="E133" s="86"/>
      <c r="F133" s="86"/>
      <c r="G133" s="86"/>
      <c r="H133" s="86"/>
    </row>
    <row r="134" spans="3:8" x14ac:dyDescent="0.25">
      <c r="C134" s="61"/>
      <c r="D134" s="92" t="s">
        <v>310</v>
      </c>
      <c r="E134" s="86"/>
      <c r="F134" s="86"/>
      <c r="G134" s="86"/>
      <c r="H134" s="86"/>
    </row>
    <row r="135" spans="3:8" x14ac:dyDescent="0.25">
      <c r="C135" s="61"/>
      <c r="D135" s="92" t="s">
        <v>311</v>
      </c>
      <c r="E135" s="86"/>
      <c r="F135" s="86"/>
      <c r="G135" s="86"/>
      <c r="H135" s="86"/>
    </row>
    <row r="136" spans="3:8" x14ac:dyDescent="0.25">
      <c r="C136" s="61"/>
      <c r="D136" s="90" t="s">
        <v>312</v>
      </c>
      <c r="E136" s="88">
        <v>27.84</v>
      </c>
      <c r="F136" s="86"/>
      <c r="G136" s="86"/>
      <c r="H136" s="86"/>
    </row>
    <row r="137" spans="3:8" x14ac:dyDescent="0.25">
      <c r="C137" s="61"/>
      <c r="D137" s="90" t="s">
        <v>313</v>
      </c>
      <c r="E137" s="88">
        <v>48.19</v>
      </c>
      <c r="F137" s="86"/>
      <c r="G137" s="86"/>
      <c r="H137" s="86"/>
    </row>
    <row r="138" spans="3:8" x14ac:dyDescent="0.25">
      <c r="C138" s="61"/>
      <c r="D138" s="90" t="s">
        <v>314</v>
      </c>
      <c r="E138" s="88">
        <v>31.57</v>
      </c>
      <c r="F138" s="86"/>
      <c r="G138" s="86"/>
      <c r="H138" s="86"/>
    </row>
    <row r="139" spans="3:8" x14ac:dyDescent="0.25">
      <c r="C139" s="61"/>
      <c r="D139" s="90" t="s">
        <v>315</v>
      </c>
      <c r="E139" s="88">
        <v>1450.86</v>
      </c>
      <c r="F139" s="86"/>
      <c r="G139" s="86"/>
      <c r="H139" s="86"/>
    </row>
    <row r="140" spans="3:8" x14ac:dyDescent="0.25">
      <c r="C140" s="61"/>
      <c r="D140" s="90" t="s">
        <v>316</v>
      </c>
      <c r="E140" s="88">
        <v>813.9</v>
      </c>
      <c r="F140" s="86"/>
      <c r="G140" s="86"/>
      <c r="H140" s="86"/>
    </row>
    <row r="141" spans="3:8" x14ac:dyDescent="0.25">
      <c r="C141" s="61"/>
      <c r="D141" s="90" t="s">
        <v>317</v>
      </c>
      <c r="E141" s="88">
        <v>42.65</v>
      </c>
      <c r="F141" s="86"/>
      <c r="G141" s="86"/>
      <c r="H141" s="86"/>
    </row>
    <row r="142" spans="3:8" x14ac:dyDescent="0.25">
      <c r="C142" s="61"/>
      <c r="D142" s="90" t="s">
        <v>318</v>
      </c>
      <c r="E142" s="88"/>
      <c r="F142" s="86"/>
      <c r="G142" s="86"/>
      <c r="H142" s="86"/>
    </row>
    <row r="143" spans="3:8" x14ac:dyDescent="0.25">
      <c r="C143" s="61"/>
      <c r="D143" s="95" t="s">
        <v>319</v>
      </c>
      <c r="E143" s="86"/>
      <c r="F143" s="94">
        <f>SUM(E136:E142)</f>
        <v>2415.0099999999998</v>
      </c>
      <c r="G143" s="86"/>
      <c r="H143" s="86"/>
    </row>
    <row r="144" spans="3:8" x14ac:dyDescent="0.25">
      <c r="C144" s="61"/>
      <c r="D144" s="90"/>
      <c r="E144" s="86"/>
      <c r="F144" s="86"/>
      <c r="G144" s="86"/>
      <c r="H144" s="86"/>
    </row>
    <row r="145" spans="3:8" x14ac:dyDescent="0.25">
      <c r="C145" s="61"/>
      <c r="D145" s="92" t="s">
        <v>320</v>
      </c>
      <c r="E145" s="86"/>
      <c r="F145" s="86"/>
      <c r="G145" s="86"/>
      <c r="H145" s="86"/>
    </row>
    <row r="146" spans="3:8" x14ac:dyDescent="0.25">
      <c r="C146" s="61"/>
      <c r="D146" s="90" t="s">
        <v>359</v>
      </c>
      <c r="E146" s="88"/>
      <c r="F146" s="86"/>
      <c r="G146" s="86"/>
      <c r="H146" s="86"/>
    </row>
    <row r="147" spans="3:8" x14ac:dyDescent="0.25">
      <c r="C147" s="61"/>
      <c r="D147" s="90" t="s">
        <v>322</v>
      </c>
      <c r="E147" s="88">
        <v>289.91000000000003</v>
      </c>
      <c r="F147" s="86"/>
      <c r="G147" s="86"/>
      <c r="H147" s="86"/>
    </row>
    <row r="148" spans="3:8" x14ac:dyDescent="0.25">
      <c r="C148" s="61"/>
      <c r="D148" s="90" t="s">
        <v>323</v>
      </c>
      <c r="E148" s="88"/>
      <c r="F148" s="86"/>
      <c r="G148" s="86"/>
      <c r="H148" s="86"/>
    </row>
    <row r="149" spans="3:8" x14ac:dyDescent="0.25">
      <c r="C149" s="61"/>
      <c r="D149" s="90" t="s">
        <v>324</v>
      </c>
      <c r="E149" s="88"/>
      <c r="F149" s="86"/>
      <c r="G149" s="86"/>
      <c r="H149" s="86"/>
    </row>
    <row r="150" spans="3:8" x14ac:dyDescent="0.25">
      <c r="C150" s="61"/>
      <c r="D150" s="90" t="s">
        <v>325</v>
      </c>
      <c r="E150" s="88"/>
      <c r="F150" s="86"/>
      <c r="G150" s="86"/>
      <c r="H150" s="86"/>
    </row>
    <row r="151" spans="3:8" x14ac:dyDescent="0.25">
      <c r="C151" s="61"/>
      <c r="D151" s="95" t="s">
        <v>326</v>
      </c>
      <c r="E151" s="86"/>
      <c r="F151" s="94">
        <f>SUM(E146:E150)</f>
        <v>289.91000000000003</v>
      </c>
      <c r="G151" s="86"/>
      <c r="H151" s="86"/>
    </row>
    <row r="152" spans="3:8" x14ac:dyDescent="0.25">
      <c r="C152" s="61"/>
      <c r="D152" s="90"/>
      <c r="E152" s="86"/>
      <c r="F152" s="86"/>
      <c r="G152" s="86"/>
      <c r="H152" s="86"/>
    </row>
    <row r="153" spans="3:8" x14ac:dyDescent="0.25">
      <c r="C153" s="61"/>
      <c r="D153" s="92" t="s">
        <v>327</v>
      </c>
      <c r="E153" s="86"/>
      <c r="F153" s="86"/>
      <c r="G153" s="86"/>
      <c r="H153" s="86"/>
    </row>
    <row r="154" spans="3:8" x14ac:dyDescent="0.25">
      <c r="C154" s="61"/>
      <c r="D154" s="90" t="s">
        <v>328</v>
      </c>
      <c r="E154" s="88">
        <v>421.84</v>
      </c>
      <c r="F154" s="86"/>
      <c r="G154" s="86"/>
      <c r="H154" s="86"/>
    </row>
    <row r="155" spans="3:8" x14ac:dyDescent="0.25">
      <c r="C155" s="61"/>
      <c r="D155" s="90" t="s">
        <v>329</v>
      </c>
      <c r="E155" s="88">
        <v>32.520000000000003</v>
      </c>
      <c r="F155" s="86"/>
      <c r="G155" s="86"/>
      <c r="H155" s="86"/>
    </row>
    <row r="156" spans="3:8" x14ac:dyDescent="0.25">
      <c r="C156" s="61"/>
      <c r="D156" s="90" t="s">
        <v>330</v>
      </c>
      <c r="E156" s="88">
        <v>222.58</v>
      </c>
      <c r="F156" s="86"/>
      <c r="G156" s="86"/>
      <c r="H156" s="86"/>
    </row>
    <row r="157" spans="3:8" x14ac:dyDescent="0.25">
      <c r="C157" s="61"/>
      <c r="D157" s="90" t="s">
        <v>331</v>
      </c>
      <c r="E157" s="88">
        <v>22.8</v>
      </c>
      <c r="F157" s="86"/>
      <c r="G157" s="86"/>
      <c r="H157" s="86"/>
    </row>
    <row r="158" spans="3:8" x14ac:dyDescent="0.25">
      <c r="C158" s="61"/>
      <c r="D158" s="90" t="s">
        <v>332</v>
      </c>
      <c r="E158" s="88">
        <v>237.12</v>
      </c>
      <c r="F158" s="86"/>
      <c r="G158" s="86"/>
      <c r="H158" s="86"/>
    </row>
    <row r="159" spans="3:8" x14ac:dyDescent="0.25">
      <c r="C159" s="61"/>
      <c r="D159" s="95" t="s">
        <v>333</v>
      </c>
      <c r="E159" s="86"/>
      <c r="F159" s="94">
        <f>SUM(E154:E158)</f>
        <v>936.8599999999999</v>
      </c>
      <c r="G159" s="86"/>
      <c r="H159" s="86"/>
    </row>
    <row r="160" spans="3:8" x14ac:dyDescent="0.25">
      <c r="C160" s="61"/>
      <c r="D160" s="87"/>
      <c r="E160" s="86"/>
      <c r="F160" s="86"/>
      <c r="G160" s="86"/>
      <c r="H160" s="86"/>
    </row>
    <row r="161" spans="3:8" x14ac:dyDescent="0.25">
      <c r="C161" s="61"/>
      <c r="D161" s="92" t="s">
        <v>334</v>
      </c>
      <c r="E161" s="86"/>
      <c r="F161" s="86"/>
      <c r="G161" s="86"/>
      <c r="H161" s="86"/>
    </row>
    <row r="162" spans="3:8" x14ac:dyDescent="0.25">
      <c r="C162" s="61"/>
      <c r="D162" s="90" t="s">
        <v>335</v>
      </c>
      <c r="E162" s="88">
        <v>596.97</v>
      </c>
      <c r="F162" s="86"/>
      <c r="G162" s="86"/>
      <c r="H162" s="86"/>
    </row>
    <row r="163" spans="3:8" x14ac:dyDescent="0.25">
      <c r="C163" s="61"/>
      <c r="D163" s="90" t="s">
        <v>336</v>
      </c>
      <c r="E163" s="88">
        <v>47.57</v>
      </c>
      <c r="F163" s="86"/>
      <c r="G163" s="86"/>
      <c r="H163" s="86"/>
    </row>
    <row r="164" spans="3:8" x14ac:dyDescent="0.25">
      <c r="C164" s="61"/>
      <c r="D164" s="90" t="s">
        <v>337</v>
      </c>
      <c r="E164" s="88">
        <v>351.83</v>
      </c>
      <c r="F164" s="86"/>
      <c r="G164" s="86"/>
      <c r="H164" s="86"/>
    </row>
    <row r="165" spans="3:8" x14ac:dyDescent="0.25">
      <c r="C165" s="61"/>
      <c r="D165" s="95" t="s">
        <v>338</v>
      </c>
      <c r="E165" s="86"/>
      <c r="F165" s="94">
        <f>SUM(E162:E164)</f>
        <v>996.37000000000012</v>
      </c>
      <c r="G165" s="86"/>
      <c r="H165" s="86"/>
    </row>
    <row r="166" spans="3:8" x14ac:dyDescent="0.25">
      <c r="C166" s="61"/>
      <c r="D166" s="87"/>
      <c r="E166" s="86"/>
      <c r="F166" s="86"/>
      <c r="G166" s="86"/>
      <c r="H166" s="86"/>
    </row>
    <row r="167" spans="3:8" x14ac:dyDescent="0.25">
      <c r="C167" s="61"/>
      <c r="D167" s="95" t="s">
        <v>339</v>
      </c>
      <c r="E167" s="86"/>
      <c r="F167" s="86"/>
      <c r="G167" s="94">
        <f>SUM(F143+F151+F159+F165)</f>
        <v>4638.1499999999996</v>
      </c>
      <c r="H167" s="86"/>
    </row>
    <row r="168" spans="3:8" x14ac:dyDescent="0.25">
      <c r="C168" s="61"/>
      <c r="D168" s="87"/>
      <c r="E168" s="86"/>
      <c r="F168" s="86"/>
      <c r="G168" s="86"/>
      <c r="H168" s="86"/>
    </row>
    <row r="169" spans="3:8" x14ac:dyDescent="0.25">
      <c r="C169" s="61"/>
      <c r="D169" s="92" t="s">
        <v>340</v>
      </c>
      <c r="E169" s="86"/>
      <c r="F169" s="86"/>
      <c r="G169" s="86"/>
      <c r="H169" s="86"/>
    </row>
    <row r="170" spans="3:8" x14ac:dyDescent="0.25">
      <c r="C170" s="61"/>
      <c r="D170" s="97" t="s">
        <v>341</v>
      </c>
      <c r="E170" s="86"/>
      <c r="F170" s="88"/>
      <c r="G170" s="86"/>
      <c r="H170" s="86"/>
    </row>
    <row r="171" spans="3:8" x14ac:dyDescent="0.25">
      <c r="C171" s="61"/>
      <c r="D171" s="87" t="s">
        <v>342</v>
      </c>
      <c r="E171" s="86"/>
      <c r="F171" s="88">
        <v>3313.5</v>
      </c>
      <c r="G171" s="86"/>
      <c r="H171" s="86"/>
    </row>
    <row r="172" spans="3:8" x14ac:dyDescent="0.25">
      <c r="C172" s="61"/>
      <c r="D172" s="87" t="s">
        <v>343</v>
      </c>
      <c r="E172" s="86"/>
      <c r="F172" s="88"/>
      <c r="G172" s="86"/>
      <c r="H172" s="86"/>
    </row>
    <row r="173" spans="3:8" x14ac:dyDescent="0.25">
      <c r="C173" s="61"/>
      <c r="D173" s="87" t="s">
        <v>344</v>
      </c>
      <c r="E173" s="86"/>
      <c r="F173" s="88"/>
      <c r="G173" s="86"/>
      <c r="H173" s="86"/>
    </row>
    <row r="174" spans="3:8" x14ac:dyDescent="0.25">
      <c r="C174" s="61"/>
      <c r="D174" s="87" t="s">
        <v>345</v>
      </c>
      <c r="E174" s="86"/>
      <c r="F174" s="88"/>
      <c r="G174" s="86"/>
      <c r="H174" s="86"/>
    </row>
    <row r="175" spans="3:8" x14ac:dyDescent="0.25">
      <c r="C175" s="61"/>
      <c r="D175" s="87" t="s">
        <v>346</v>
      </c>
      <c r="E175" s="86"/>
      <c r="F175" s="88"/>
      <c r="G175" s="86"/>
      <c r="H175" s="86"/>
    </row>
    <row r="176" spans="3:8" x14ac:dyDescent="0.25">
      <c r="C176" s="61"/>
      <c r="D176" s="89" t="s">
        <v>347</v>
      </c>
      <c r="E176" s="86"/>
      <c r="F176" s="86"/>
      <c r="G176" s="94">
        <f>SUM(F170:F175)</f>
        <v>3313.5</v>
      </c>
      <c r="H176" s="86"/>
    </row>
    <row r="177" spans="3:8" x14ac:dyDescent="0.25">
      <c r="C177" s="61"/>
      <c r="D177" s="89"/>
      <c r="E177" s="86"/>
      <c r="F177" s="86"/>
      <c r="G177" s="86"/>
      <c r="H177" s="86"/>
    </row>
    <row r="178" spans="3:8" x14ac:dyDescent="0.25">
      <c r="C178" s="61"/>
      <c r="D178" s="89" t="s">
        <v>348</v>
      </c>
      <c r="E178" s="86"/>
      <c r="F178" s="86"/>
      <c r="G178" s="86"/>
      <c r="H178" s="86"/>
    </row>
    <row r="179" spans="3:8" x14ac:dyDescent="0.25">
      <c r="C179" s="61"/>
      <c r="D179" s="87" t="s">
        <v>349</v>
      </c>
      <c r="E179" s="86"/>
      <c r="F179" s="88"/>
      <c r="G179" s="86"/>
      <c r="H179" s="86"/>
    </row>
    <row r="180" spans="3:8" x14ac:dyDescent="0.25">
      <c r="C180" s="61"/>
      <c r="D180" s="89" t="s">
        <v>350</v>
      </c>
      <c r="E180" s="86"/>
      <c r="F180" s="86"/>
      <c r="G180" s="94">
        <f>SUM(F179)</f>
        <v>0</v>
      </c>
      <c r="H180" s="86"/>
    </row>
    <row r="181" spans="3:8" x14ac:dyDescent="0.25">
      <c r="C181" s="61"/>
      <c r="D181" s="87"/>
      <c r="E181" s="86"/>
      <c r="F181" s="86"/>
      <c r="G181" s="86"/>
      <c r="H181" s="86"/>
    </row>
    <row r="182" spans="3:8" x14ac:dyDescent="0.25">
      <c r="C182" s="61"/>
      <c r="D182" s="89" t="s">
        <v>351</v>
      </c>
      <c r="E182" s="86"/>
      <c r="F182" s="86"/>
      <c r="G182" s="86"/>
      <c r="H182" s="86"/>
    </row>
    <row r="183" spans="3:8" x14ac:dyDescent="0.25">
      <c r="C183" s="61"/>
      <c r="D183" s="87" t="s">
        <v>352</v>
      </c>
      <c r="E183" s="86"/>
      <c r="F183" s="88"/>
      <c r="G183" s="86"/>
      <c r="H183" s="86"/>
    </row>
    <row r="184" spans="3:8" x14ac:dyDescent="0.25">
      <c r="C184" s="61"/>
      <c r="D184" s="87" t="s">
        <v>353</v>
      </c>
      <c r="E184" s="86"/>
      <c r="F184" s="88"/>
      <c r="G184" s="86"/>
      <c r="H184" s="86"/>
    </row>
    <row r="185" spans="3:8" x14ac:dyDescent="0.25">
      <c r="C185" s="61"/>
      <c r="D185" s="89" t="s">
        <v>354</v>
      </c>
      <c r="E185" s="86"/>
      <c r="F185" s="86"/>
      <c r="G185" s="94">
        <f>SUM(F183:F184)</f>
        <v>0</v>
      </c>
      <c r="H185" s="86"/>
    </row>
    <row r="186" spans="3:8" x14ac:dyDescent="0.25">
      <c r="C186" s="61"/>
      <c r="D186" s="87"/>
      <c r="E186" s="86"/>
      <c r="F186" s="86"/>
      <c r="G186" s="86"/>
      <c r="H186" s="86"/>
    </row>
    <row r="187" spans="3:8" ht="18.75" x14ac:dyDescent="0.3">
      <c r="C187" s="141" t="s">
        <v>355</v>
      </c>
      <c r="D187" s="142"/>
      <c r="E187" s="86"/>
      <c r="F187" s="86"/>
      <c r="G187" s="94">
        <f>SUM(G27+G28+G34+G43+G51+G58+G78+G84+G109+G115+G122+G132+G167+G176+G180+G26+G185)</f>
        <v>68799.070000000007</v>
      </c>
      <c r="H187" s="86"/>
    </row>
    <row r="188" spans="3:8" ht="18.75" x14ac:dyDescent="0.3">
      <c r="C188" s="141" t="s">
        <v>356</v>
      </c>
      <c r="D188" s="142"/>
      <c r="E188" s="86"/>
      <c r="F188" s="86"/>
      <c r="G188" s="94">
        <f>(H23-G187)</f>
        <v>28908.989999999991</v>
      </c>
      <c r="H188" s="86"/>
    </row>
    <row r="189" spans="3:8" ht="18.75" x14ac:dyDescent="0.3">
      <c r="C189" s="143" t="s">
        <v>357</v>
      </c>
      <c r="D189" s="143"/>
      <c r="E189" s="86"/>
      <c r="F189" s="86"/>
      <c r="G189" s="94">
        <f>G188</f>
        <v>28908.989999999991</v>
      </c>
      <c r="H189" s="86"/>
    </row>
  </sheetData>
  <mergeCells count="5">
    <mergeCell ref="C187:D187"/>
    <mergeCell ref="C188:D188"/>
    <mergeCell ref="C189:D189"/>
    <mergeCell ref="C2:D2"/>
    <mergeCell ref="C3:D3"/>
  </mergeCells>
  <pageMargins left="0.25" right="0.25" top="0.75" bottom="0.75" header="0.3" footer="0.3"/>
  <pageSetup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7C1F9-6D38-48F1-9C43-BAFA964B7B9C}">
  <dimension ref="C2:H189"/>
  <sheetViews>
    <sheetView topLeftCell="A42" workbookViewId="0">
      <selection activeCell="F179" sqref="F179"/>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-557.12</v>
      </c>
      <c r="G4" s="86"/>
      <c r="H4" s="86"/>
    </row>
    <row r="5" spans="3:8" x14ac:dyDescent="0.25">
      <c r="C5" s="61"/>
      <c r="D5" s="89" t="s">
        <v>185</v>
      </c>
      <c r="E5" s="86"/>
      <c r="F5" s="86"/>
      <c r="G5" s="86"/>
      <c r="H5" s="86"/>
    </row>
    <row r="6" spans="3:8" x14ac:dyDescent="0.25">
      <c r="C6" s="61"/>
      <c r="D6" s="90" t="s">
        <v>186</v>
      </c>
      <c r="E6" s="86"/>
      <c r="F6" s="88">
        <v>37141.64</v>
      </c>
      <c r="G6" s="86"/>
      <c r="H6" s="86"/>
    </row>
    <row r="7" spans="3:8" x14ac:dyDescent="0.25">
      <c r="C7" s="61"/>
      <c r="D7" s="90" t="s">
        <v>187</v>
      </c>
      <c r="E7" s="86"/>
      <c r="F7" s="88">
        <v>38.42</v>
      </c>
      <c r="G7" s="86"/>
      <c r="H7" s="86"/>
    </row>
    <row r="8" spans="3:8" x14ac:dyDescent="0.25">
      <c r="C8" s="61"/>
      <c r="D8" s="90" t="s">
        <v>188</v>
      </c>
      <c r="E8" s="86"/>
      <c r="F8" s="88"/>
      <c r="G8" s="86"/>
      <c r="H8" s="86"/>
    </row>
    <row r="9" spans="3:8" x14ac:dyDescent="0.25">
      <c r="C9" s="61"/>
      <c r="D9" s="90" t="s">
        <v>189</v>
      </c>
      <c r="E9" s="91"/>
      <c r="F9" s="88">
        <v>967.81</v>
      </c>
      <c r="G9" s="86"/>
      <c r="H9" s="86"/>
    </row>
    <row r="10" spans="3:8" x14ac:dyDescent="0.25">
      <c r="C10" s="61"/>
      <c r="D10" s="90" t="s">
        <v>190</v>
      </c>
      <c r="E10" s="91"/>
      <c r="F10" s="88">
        <v>862.54</v>
      </c>
      <c r="G10" s="86"/>
      <c r="H10" s="86"/>
    </row>
    <row r="11" spans="3:8" x14ac:dyDescent="0.25">
      <c r="C11" s="61"/>
      <c r="D11" s="90" t="s">
        <v>191</v>
      </c>
      <c r="E11" s="91"/>
      <c r="F11" s="88"/>
      <c r="G11" s="86"/>
      <c r="H11" s="86"/>
    </row>
    <row r="12" spans="3:8" x14ac:dyDescent="0.25">
      <c r="C12" s="61"/>
      <c r="D12" s="90" t="s">
        <v>192</v>
      </c>
      <c r="E12" s="91"/>
      <c r="F12" s="88">
        <v>225</v>
      </c>
      <c r="G12" s="86"/>
      <c r="H12" s="86"/>
    </row>
    <row r="13" spans="3:8" x14ac:dyDescent="0.25">
      <c r="C13" s="61"/>
      <c r="D13" s="90" t="s">
        <v>193</v>
      </c>
      <c r="E13" s="91"/>
      <c r="F13" s="88">
        <v>850</v>
      </c>
      <c r="G13" s="86"/>
      <c r="H13" s="86"/>
    </row>
    <row r="14" spans="3:8" x14ac:dyDescent="0.25">
      <c r="C14" s="61"/>
      <c r="D14" s="90" t="s">
        <v>194</v>
      </c>
      <c r="E14" s="91"/>
      <c r="F14" s="88"/>
      <c r="G14" s="86"/>
      <c r="H14" s="86"/>
    </row>
    <row r="15" spans="3:8" x14ac:dyDescent="0.25">
      <c r="C15" s="61"/>
      <c r="D15" s="90" t="s">
        <v>195</v>
      </c>
      <c r="E15" s="91"/>
      <c r="F15" s="88">
        <v>115</v>
      </c>
      <c r="G15" s="86"/>
      <c r="H15" s="86"/>
    </row>
    <row r="16" spans="3:8" x14ac:dyDescent="0.25">
      <c r="C16" s="61"/>
      <c r="D16" s="90" t="s">
        <v>196</v>
      </c>
      <c r="E16" s="91"/>
      <c r="F16" s="88">
        <v>226</v>
      </c>
      <c r="G16" s="86"/>
      <c r="H16" s="86"/>
    </row>
    <row r="17" spans="3:8" ht="17.25" customHeight="1" x14ac:dyDescent="0.25">
      <c r="C17" s="61"/>
      <c r="D17" s="90" t="s">
        <v>197</v>
      </c>
      <c r="E17" s="91"/>
      <c r="F17" s="88">
        <v>88.58</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40514.99</v>
      </c>
      <c r="H21" s="86"/>
    </row>
    <row r="22" spans="3:8" ht="18.75" x14ac:dyDescent="0.3">
      <c r="C22" s="85" t="s">
        <v>14</v>
      </c>
      <c r="D22" s="87"/>
      <c r="E22" s="86"/>
      <c r="F22" s="86"/>
      <c r="G22" s="86"/>
      <c r="H22" s="94">
        <f>SUM(F4+G21)</f>
        <v>39957.869999999995</v>
      </c>
    </row>
    <row r="23" spans="3:8" ht="18.75" x14ac:dyDescent="0.3">
      <c r="C23" s="85" t="s">
        <v>202</v>
      </c>
      <c r="D23" s="87"/>
      <c r="E23" s="86"/>
      <c r="F23" s="86"/>
      <c r="G23" s="86"/>
      <c r="H23" s="94">
        <f>H22</f>
        <v>39957.869999999995</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250289.44</v>
      </c>
      <c r="H26" s="86"/>
    </row>
    <row r="27" spans="3:8" x14ac:dyDescent="0.25">
      <c r="C27" s="61"/>
      <c r="D27" s="87" t="s">
        <v>205</v>
      </c>
      <c r="E27" s="86"/>
      <c r="F27" s="86"/>
      <c r="G27" s="88"/>
      <c r="H27" s="86"/>
    </row>
    <row r="28" spans="3:8" x14ac:dyDescent="0.25">
      <c r="C28" s="61"/>
      <c r="D28" s="87" t="s">
        <v>206</v>
      </c>
      <c r="E28" s="86"/>
      <c r="F28" s="86"/>
      <c r="G28" s="88"/>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842.19</v>
      </c>
      <c r="G31" s="86"/>
      <c r="H31" s="86"/>
    </row>
    <row r="32" spans="3:8" x14ac:dyDescent="0.25">
      <c r="C32" s="61"/>
      <c r="D32" s="90" t="s">
        <v>210</v>
      </c>
      <c r="E32" s="91"/>
      <c r="F32" s="88"/>
      <c r="G32" s="86"/>
      <c r="H32" s="86"/>
    </row>
    <row r="33" spans="3:8" x14ac:dyDescent="0.25">
      <c r="C33" s="61"/>
      <c r="D33" s="90" t="s">
        <v>211</v>
      </c>
      <c r="E33" s="91"/>
      <c r="F33" s="88">
        <v>406.66</v>
      </c>
      <c r="G33" s="86"/>
      <c r="H33" s="86"/>
    </row>
    <row r="34" spans="3:8" x14ac:dyDescent="0.25">
      <c r="C34" s="61"/>
      <c r="D34" s="95" t="s">
        <v>213</v>
      </c>
      <c r="E34" s="91"/>
      <c r="F34" s="86"/>
      <c r="G34" s="94">
        <f>SUM(F30:F33)</f>
        <v>1248.8500000000001</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v>50</v>
      </c>
      <c r="G37" s="86"/>
      <c r="H37" s="86"/>
    </row>
    <row r="38" spans="3:8" x14ac:dyDescent="0.25">
      <c r="C38" s="61"/>
      <c r="D38" s="90" t="s">
        <v>216</v>
      </c>
      <c r="E38" s="91"/>
      <c r="F38" s="88">
        <v>2201.6</v>
      </c>
      <c r="G38" s="86"/>
      <c r="H38" s="86"/>
    </row>
    <row r="39" spans="3:8" x14ac:dyDescent="0.25">
      <c r="C39" s="61"/>
      <c r="D39" s="90" t="s">
        <v>217</v>
      </c>
      <c r="E39" s="91"/>
      <c r="F39" s="88"/>
      <c r="G39" s="86"/>
      <c r="H39" s="86"/>
    </row>
    <row r="40" spans="3:8" x14ac:dyDescent="0.25">
      <c r="C40" s="61"/>
      <c r="D40" s="90" t="s">
        <v>366</v>
      </c>
      <c r="E40" s="91"/>
      <c r="F40" s="88">
        <v>-21.9</v>
      </c>
      <c r="G40" s="86"/>
      <c r="H40" s="86"/>
    </row>
    <row r="41" spans="3:8" x14ac:dyDescent="0.25">
      <c r="C41" s="61"/>
      <c r="D41" s="90" t="s">
        <v>218</v>
      </c>
      <c r="E41" s="91"/>
      <c r="F41" s="88"/>
      <c r="G41" s="86"/>
      <c r="H41" s="86"/>
    </row>
    <row r="42" spans="3:8" x14ac:dyDescent="0.25">
      <c r="C42" s="61"/>
      <c r="D42" s="90" t="s">
        <v>219</v>
      </c>
      <c r="E42" s="91"/>
      <c r="F42" s="88">
        <v>28778.23</v>
      </c>
      <c r="G42" s="86"/>
      <c r="H42" s="86"/>
    </row>
    <row r="43" spans="3:8" x14ac:dyDescent="0.25">
      <c r="C43" s="61"/>
      <c r="D43" s="95" t="s">
        <v>230</v>
      </c>
      <c r="E43" s="91"/>
      <c r="F43" s="86"/>
      <c r="G43" s="94">
        <f>SUM(F37:F42)</f>
        <v>31007.93</v>
      </c>
      <c r="H43" s="86"/>
    </row>
    <row r="44" spans="3:8" x14ac:dyDescent="0.25">
      <c r="C44" s="61"/>
      <c r="D44" s="90"/>
      <c r="E44" s="91"/>
      <c r="F44" s="86"/>
      <c r="G44" s="86"/>
      <c r="H44" s="86"/>
    </row>
    <row r="45" spans="3:8" x14ac:dyDescent="0.25">
      <c r="C45" s="61"/>
      <c r="D45" s="92" t="s">
        <v>231</v>
      </c>
      <c r="E45" s="93"/>
      <c r="F45" s="86"/>
      <c r="G45" s="86"/>
      <c r="H45" s="86"/>
    </row>
    <row r="46" spans="3:8" x14ac:dyDescent="0.25">
      <c r="C46" s="61"/>
      <c r="D46" s="90" t="s">
        <v>232</v>
      </c>
      <c r="E46" s="91"/>
      <c r="F46" s="88">
        <v>5018.8900000000003</v>
      </c>
      <c r="G46" s="86"/>
      <c r="H46" s="86"/>
    </row>
    <row r="47" spans="3:8" x14ac:dyDescent="0.25">
      <c r="C47" s="61"/>
      <c r="D47" s="90" t="s">
        <v>233</v>
      </c>
      <c r="E47" s="91"/>
      <c r="F47" s="88">
        <v>714.37</v>
      </c>
      <c r="G47" s="86"/>
      <c r="H47" s="86"/>
    </row>
    <row r="48" spans="3:8" x14ac:dyDescent="0.25">
      <c r="C48" s="61"/>
      <c r="D48" s="90" t="s">
        <v>234</v>
      </c>
      <c r="E48" s="91"/>
      <c r="F48" s="88"/>
      <c r="G48" s="86"/>
      <c r="H48" s="86"/>
    </row>
    <row r="49" spans="3:8" x14ac:dyDescent="0.25">
      <c r="C49" s="61"/>
      <c r="D49" s="90" t="s">
        <v>235</v>
      </c>
      <c r="E49" s="91"/>
      <c r="F49" s="88"/>
      <c r="G49" s="86"/>
      <c r="H49" s="86"/>
    </row>
    <row r="50" spans="3:8" x14ac:dyDescent="0.25">
      <c r="C50" s="61"/>
      <c r="D50" s="90" t="s">
        <v>236</v>
      </c>
      <c r="E50" s="91"/>
      <c r="F50" s="88"/>
      <c r="G50" s="86"/>
      <c r="H50" s="86"/>
    </row>
    <row r="51" spans="3:8" x14ac:dyDescent="0.25">
      <c r="C51" s="61"/>
      <c r="D51" s="95" t="s">
        <v>237</v>
      </c>
      <c r="E51" s="91"/>
      <c r="F51" s="86"/>
      <c r="G51" s="94">
        <f>SUM(F46:F50)</f>
        <v>5733.26</v>
      </c>
      <c r="H51" s="86"/>
    </row>
    <row r="52" spans="3:8" x14ac:dyDescent="0.25">
      <c r="C52" s="61"/>
      <c r="D52" s="90"/>
      <c r="E52" s="91"/>
      <c r="F52" s="86"/>
      <c r="G52" s="86"/>
      <c r="H52" s="86"/>
    </row>
    <row r="53" spans="3:8" x14ac:dyDescent="0.25">
      <c r="C53" s="61"/>
      <c r="D53" s="92" t="s">
        <v>238</v>
      </c>
      <c r="E53" s="93"/>
      <c r="F53" s="86"/>
      <c r="G53" s="86"/>
      <c r="H53" s="86"/>
    </row>
    <row r="54" spans="3:8" x14ac:dyDescent="0.25">
      <c r="C54" s="61"/>
      <c r="D54" s="90" t="s">
        <v>239</v>
      </c>
      <c r="E54" s="91"/>
      <c r="F54" s="88"/>
      <c r="G54" s="86"/>
      <c r="H54" s="86"/>
    </row>
    <row r="55" spans="3:8" x14ac:dyDescent="0.25">
      <c r="C55" s="61"/>
      <c r="D55" s="90" t="s">
        <v>240</v>
      </c>
      <c r="E55" s="91"/>
      <c r="F55" s="88"/>
      <c r="G55" s="86"/>
      <c r="H55" s="86"/>
    </row>
    <row r="56" spans="3:8" x14ac:dyDescent="0.25">
      <c r="C56" s="61"/>
      <c r="D56" s="90" t="s">
        <v>241</v>
      </c>
      <c r="E56" s="91"/>
      <c r="F56" s="88"/>
      <c r="G56" s="86"/>
      <c r="H56" s="86"/>
    </row>
    <row r="57" spans="3:8" x14ac:dyDescent="0.25">
      <c r="C57" s="61"/>
      <c r="D57" s="90" t="s">
        <v>242</v>
      </c>
      <c r="E57" s="91"/>
      <c r="F57" s="88"/>
      <c r="G57" s="86"/>
      <c r="H57" s="86"/>
    </row>
    <row r="58" spans="3:8" x14ac:dyDescent="0.25">
      <c r="C58" s="61"/>
      <c r="D58" s="95" t="s">
        <v>243</v>
      </c>
      <c r="E58" s="91"/>
      <c r="F58" s="86"/>
      <c r="G58" s="94">
        <f>SUM(F54:F57)</f>
        <v>0</v>
      </c>
      <c r="H58" s="86"/>
    </row>
    <row r="59" spans="3:8" x14ac:dyDescent="0.25">
      <c r="C59" s="61"/>
      <c r="D59" s="87"/>
      <c r="E59" s="86"/>
      <c r="F59" s="86"/>
      <c r="G59" s="86"/>
      <c r="H59" s="86"/>
    </row>
    <row r="60" spans="3:8" x14ac:dyDescent="0.25">
      <c r="C60" s="61"/>
      <c r="D60" s="92" t="s">
        <v>244</v>
      </c>
      <c r="E60" s="93"/>
      <c r="F60" s="86"/>
      <c r="G60" s="86"/>
      <c r="H60" s="86"/>
    </row>
    <row r="61" spans="3:8" x14ac:dyDescent="0.25">
      <c r="C61" s="61"/>
      <c r="D61" s="90" t="s">
        <v>245</v>
      </c>
      <c r="E61" s="91"/>
      <c r="F61" s="88">
        <v>577.17999999999995</v>
      </c>
      <c r="G61" s="86"/>
      <c r="H61" s="86"/>
    </row>
    <row r="62" spans="3:8" x14ac:dyDescent="0.25">
      <c r="C62" s="61"/>
      <c r="D62" s="90" t="s">
        <v>246</v>
      </c>
      <c r="E62" s="91"/>
      <c r="F62" s="88"/>
      <c r="G62" s="86"/>
      <c r="H62" s="86"/>
    </row>
    <row r="63" spans="3:8" x14ac:dyDescent="0.25">
      <c r="C63" s="61"/>
      <c r="D63" s="92" t="s">
        <v>247</v>
      </c>
      <c r="E63" s="93"/>
      <c r="F63" s="86"/>
      <c r="G63" s="86"/>
      <c r="H63" s="86"/>
    </row>
    <row r="64" spans="3:8" x14ac:dyDescent="0.25">
      <c r="C64" s="61"/>
      <c r="D64" s="90" t="s">
        <v>248</v>
      </c>
      <c r="E64" s="88"/>
      <c r="F64" s="86"/>
      <c r="G64" s="86"/>
      <c r="H64" s="86"/>
    </row>
    <row r="65" spans="3:8" x14ac:dyDescent="0.25">
      <c r="C65" s="61"/>
      <c r="D65" s="90" t="s">
        <v>249</v>
      </c>
      <c r="E65" s="88">
        <v>546.53</v>
      </c>
      <c r="F65" s="86"/>
      <c r="G65" s="86"/>
      <c r="H65" s="86"/>
    </row>
    <row r="66" spans="3:8" x14ac:dyDescent="0.25">
      <c r="C66" s="61"/>
      <c r="D66" s="92" t="s">
        <v>250</v>
      </c>
      <c r="E66" s="86"/>
      <c r="F66" s="94">
        <f>SUM(E64:E65)</f>
        <v>546.53</v>
      </c>
      <c r="G66" s="86"/>
      <c r="H66" s="86"/>
    </row>
    <row r="67" spans="3:8" x14ac:dyDescent="0.25">
      <c r="C67" s="61"/>
      <c r="D67" s="87"/>
      <c r="E67" s="86"/>
      <c r="F67" s="86"/>
      <c r="G67" s="86"/>
      <c r="H67" s="86"/>
    </row>
    <row r="68" spans="3:8" x14ac:dyDescent="0.25">
      <c r="C68" s="61"/>
      <c r="D68" s="90" t="s">
        <v>251</v>
      </c>
      <c r="E68" s="86"/>
      <c r="F68" s="88"/>
      <c r="G68" s="86"/>
      <c r="H68" s="86"/>
    </row>
    <row r="69" spans="3:8" x14ac:dyDescent="0.25">
      <c r="C69" s="61"/>
      <c r="D69" s="90" t="s">
        <v>252</v>
      </c>
      <c r="E69" s="86"/>
      <c r="F69" s="88"/>
      <c r="G69" s="86"/>
      <c r="H69" s="86"/>
    </row>
    <row r="70" spans="3:8" x14ac:dyDescent="0.25">
      <c r="C70" s="61"/>
      <c r="D70" s="90" t="s">
        <v>253</v>
      </c>
      <c r="E70" s="86"/>
      <c r="F70" s="88">
        <v>117</v>
      </c>
      <c r="G70" s="86"/>
      <c r="H70" s="86"/>
    </row>
    <row r="71" spans="3:8" x14ac:dyDescent="0.25">
      <c r="C71" s="61"/>
      <c r="D71" s="90" t="s">
        <v>254</v>
      </c>
      <c r="E71" s="86"/>
      <c r="F71" s="88">
        <v>33.200000000000003</v>
      </c>
      <c r="G71" s="86"/>
      <c r="H71" s="86"/>
    </row>
    <row r="72" spans="3:8" x14ac:dyDescent="0.25">
      <c r="C72" s="61"/>
      <c r="D72" s="90" t="s">
        <v>255</v>
      </c>
      <c r="E72" s="86"/>
      <c r="F72" s="88">
        <v>100</v>
      </c>
      <c r="G72" s="86"/>
      <c r="H72" s="86"/>
    </row>
    <row r="73" spans="3:8" x14ac:dyDescent="0.25">
      <c r="C73" s="61"/>
      <c r="D73" s="90" t="s">
        <v>256</v>
      </c>
      <c r="E73" s="86"/>
      <c r="F73" s="88">
        <v>800.35</v>
      </c>
      <c r="G73" s="86"/>
      <c r="H73" s="86"/>
    </row>
    <row r="74" spans="3:8" x14ac:dyDescent="0.25">
      <c r="C74" s="61"/>
      <c r="D74" s="90" t="s">
        <v>257</v>
      </c>
      <c r="E74" s="86"/>
      <c r="F74" s="88"/>
      <c r="G74" s="86"/>
      <c r="H74" s="86"/>
    </row>
    <row r="75" spans="3:8" x14ac:dyDescent="0.25">
      <c r="C75" s="61"/>
      <c r="D75" s="90" t="s">
        <v>258</v>
      </c>
      <c r="E75" s="86"/>
      <c r="F75" s="88">
        <v>112.97</v>
      </c>
      <c r="G75" s="86"/>
      <c r="H75" s="86"/>
    </row>
    <row r="76" spans="3:8" x14ac:dyDescent="0.25">
      <c r="C76" s="61"/>
      <c r="D76" s="90" t="s">
        <v>259</v>
      </c>
      <c r="E76" s="86"/>
      <c r="F76" s="88">
        <v>776.93</v>
      </c>
      <c r="G76" s="86"/>
      <c r="H76" s="86"/>
    </row>
    <row r="77" spans="3:8" x14ac:dyDescent="0.25">
      <c r="C77" s="61"/>
      <c r="D77" s="90" t="s">
        <v>260</v>
      </c>
      <c r="E77" s="86"/>
      <c r="F77" s="88">
        <v>40</v>
      </c>
      <c r="G77" s="86"/>
      <c r="H77" s="86"/>
    </row>
    <row r="78" spans="3:8" x14ac:dyDescent="0.25">
      <c r="C78" s="61"/>
      <c r="D78" s="95" t="s">
        <v>261</v>
      </c>
      <c r="E78" s="86"/>
      <c r="F78" s="86"/>
      <c r="G78" s="94">
        <f>SUM(F61:F77)</f>
        <v>3104.16</v>
      </c>
      <c r="H78" s="86"/>
    </row>
    <row r="79" spans="3:8" x14ac:dyDescent="0.25">
      <c r="C79" s="61"/>
      <c r="D79" s="87"/>
      <c r="E79" s="86"/>
      <c r="F79" s="86"/>
      <c r="G79" s="86"/>
      <c r="H79" s="86"/>
    </row>
    <row r="80" spans="3:8" x14ac:dyDescent="0.25">
      <c r="C80" s="61"/>
      <c r="D80" s="92" t="s">
        <v>262</v>
      </c>
      <c r="E80" s="86"/>
      <c r="F80" s="86"/>
      <c r="G80" s="86"/>
      <c r="H80" s="86"/>
    </row>
    <row r="81" spans="3:8" x14ac:dyDescent="0.25">
      <c r="C81" s="61"/>
      <c r="D81" s="90" t="s">
        <v>263</v>
      </c>
      <c r="F81" s="88">
        <v>75</v>
      </c>
      <c r="G81" s="86"/>
      <c r="H81" s="86"/>
    </row>
    <row r="82" spans="3:8" x14ac:dyDescent="0.25">
      <c r="C82" s="61"/>
      <c r="D82" s="90" t="s">
        <v>264</v>
      </c>
      <c r="F82" s="88"/>
      <c r="G82" s="86"/>
      <c r="H82" s="86"/>
    </row>
    <row r="83" spans="3:8" x14ac:dyDescent="0.25">
      <c r="C83" s="61"/>
      <c r="D83" s="90" t="s">
        <v>265</v>
      </c>
      <c r="F83" s="88">
        <v>1667.95</v>
      </c>
      <c r="G83" s="86"/>
      <c r="H83" s="86"/>
    </row>
    <row r="84" spans="3:8" x14ac:dyDescent="0.25">
      <c r="C84" s="61"/>
      <c r="D84" s="95" t="s">
        <v>266</v>
      </c>
      <c r="E84" s="86"/>
      <c r="G84" s="94">
        <f>SUM(F81:F83)</f>
        <v>1742.95</v>
      </c>
      <c r="H84" s="86"/>
    </row>
    <row r="85" spans="3:8" x14ac:dyDescent="0.25">
      <c r="C85" s="61"/>
      <c r="D85" s="87"/>
      <c r="E85" s="86"/>
      <c r="F85" s="86"/>
      <c r="G85" s="86"/>
      <c r="H85" s="86"/>
    </row>
    <row r="86" spans="3:8" x14ac:dyDescent="0.25">
      <c r="C86" s="61"/>
      <c r="D86" s="92" t="s">
        <v>267</v>
      </c>
      <c r="E86" s="86"/>
      <c r="F86" s="86"/>
      <c r="G86" s="86"/>
      <c r="H86" s="86"/>
    </row>
    <row r="87" spans="3:8" x14ac:dyDescent="0.25">
      <c r="C87" s="61"/>
      <c r="D87" s="90" t="s">
        <v>268</v>
      </c>
      <c r="E87" s="86"/>
      <c r="F87" s="88"/>
      <c r="G87" s="86"/>
      <c r="H87" s="86"/>
    </row>
    <row r="88" spans="3:8" x14ac:dyDescent="0.25">
      <c r="C88" s="61"/>
      <c r="D88" s="90" t="s">
        <v>269</v>
      </c>
      <c r="E88" s="86"/>
      <c r="F88" s="88">
        <v>400</v>
      </c>
      <c r="G88" s="86"/>
      <c r="H88" s="86"/>
    </row>
    <row r="89" spans="3:8" x14ac:dyDescent="0.25">
      <c r="C89" s="61"/>
      <c r="D89" s="90" t="s">
        <v>270</v>
      </c>
      <c r="E89" s="86"/>
      <c r="F89" s="88"/>
      <c r="G89" s="86"/>
      <c r="H89" s="86"/>
    </row>
    <row r="90" spans="3:8" x14ac:dyDescent="0.25">
      <c r="C90" s="61"/>
      <c r="D90" s="90" t="s">
        <v>271</v>
      </c>
      <c r="E90" s="86"/>
      <c r="F90" s="88">
        <v>5746.35</v>
      </c>
      <c r="G90" s="86"/>
      <c r="H90" s="86"/>
    </row>
    <row r="91" spans="3:8" x14ac:dyDescent="0.25">
      <c r="C91" s="61"/>
      <c r="D91" s="90" t="s">
        <v>272</v>
      </c>
      <c r="E91" s="86"/>
      <c r="F91" s="88">
        <v>72.5</v>
      </c>
      <c r="G91" s="86"/>
      <c r="H91" s="86"/>
    </row>
    <row r="92" spans="3:8" x14ac:dyDescent="0.25">
      <c r="C92" s="61"/>
      <c r="D92" s="90" t="s">
        <v>273</v>
      </c>
      <c r="E92" s="86"/>
      <c r="F92" s="88"/>
      <c r="G92" s="86"/>
      <c r="H92" s="86"/>
    </row>
    <row r="93" spans="3:8" x14ac:dyDescent="0.25">
      <c r="C93" s="61"/>
      <c r="D93" s="90" t="s">
        <v>274</v>
      </c>
      <c r="E93" s="86"/>
      <c r="F93" s="88">
        <v>49.32</v>
      </c>
      <c r="G93" s="86"/>
      <c r="H93" s="86"/>
    </row>
    <row r="94" spans="3:8" x14ac:dyDescent="0.25">
      <c r="C94" s="61"/>
      <c r="D94" s="90" t="s">
        <v>61</v>
      </c>
      <c r="E94" s="86"/>
      <c r="F94" s="88">
        <v>43543.98</v>
      </c>
      <c r="G94" s="86"/>
      <c r="H94" s="86"/>
    </row>
    <row r="95" spans="3:8" x14ac:dyDescent="0.25">
      <c r="C95" s="61"/>
      <c r="D95" s="90" t="s">
        <v>275</v>
      </c>
      <c r="E95" s="86"/>
      <c r="F95" s="88"/>
      <c r="G95" s="86"/>
      <c r="H95" s="86"/>
    </row>
    <row r="96" spans="3:8" x14ac:dyDescent="0.25">
      <c r="C96" s="61"/>
      <c r="D96" s="90" t="s">
        <v>276</v>
      </c>
      <c r="E96" s="86"/>
      <c r="F96" s="88"/>
      <c r="G96" s="86"/>
      <c r="H96" s="86"/>
    </row>
    <row r="97" spans="3:8" x14ac:dyDescent="0.25">
      <c r="C97" s="61"/>
      <c r="D97" s="90" t="s">
        <v>277</v>
      </c>
      <c r="E97" s="86"/>
      <c r="F97" s="88"/>
      <c r="G97" s="86"/>
      <c r="H97" s="86"/>
    </row>
    <row r="98" spans="3:8" x14ac:dyDescent="0.25">
      <c r="C98" s="61"/>
      <c r="D98" s="90" t="s">
        <v>278</v>
      </c>
      <c r="E98" s="86"/>
      <c r="F98" s="88"/>
      <c r="G98" s="86"/>
      <c r="H98" s="86"/>
    </row>
    <row r="99" spans="3:8" x14ac:dyDescent="0.25">
      <c r="C99" s="61"/>
      <c r="D99" s="90" t="s">
        <v>279</v>
      </c>
      <c r="E99" s="86"/>
      <c r="F99" s="88"/>
      <c r="G99" s="86"/>
      <c r="H99" s="86"/>
    </row>
    <row r="100" spans="3:8" x14ac:dyDescent="0.25">
      <c r="C100" s="61"/>
      <c r="D100" s="90" t="s">
        <v>280</v>
      </c>
      <c r="E100" s="86"/>
      <c r="F100" s="88"/>
      <c r="G100" s="86"/>
      <c r="H100" s="86"/>
    </row>
    <row r="101" spans="3:8" x14ac:dyDescent="0.25">
      <c r="C101" s="61"/>
      <c r="D101" s="90" t="s">
        <v>281</v>
      </c>
      <c r="E101" s="86"/>
      <c r="F101" s="88">
        <v>492.12</v>
      </c>
      <c r="G101" s="86"/>
      <c r="H101" s="86"/>
    </row>
    <row r="102" spans="3:8" x14ac:dyDescent="0.25">
      <c r="C102" s="61"/>
      <c r="D102" s="90" t="s">
        <v>282</v>
      </c>
      <c r="E102" s="86"/>
      <c r="F102" s="88"/>
      <c r="G102" s="86"/>
      <c r="H102" s="86"/>
    </row>
    <row r="103" spans="3:8" x14ac:dyDescent="0.25">
      <c r="C103" s="61"/>
      <c r="D103" s="90" t="s">
        <v>283</v>
      </c>
      <c r="E103" s="86"/>
      <c r="F103" s="88"/>
      <c r="G103" s="86"/>
      <c r="H103" s="86"/>
    </row>
    <row r="104" spans="3:8" x14ac:dyDescent="0.25">
      <c r="C104" s="61"/>
      <c r="D104" s="90" t="s">
        <v>284</v>
      </c>
      <c r="E104" s="86"/>
      <c r="F104" s="88">
        <v>1002.74</v>
      </c>
      <c r="G104" s="86"/>
      <c r="H104" s="86"/>
    </row>
    <row r="105" spans="3:8" x14ac:dyDescent="0.25">
      <c r="C105" s="61"/>
      <c r="D105" s="90" t="s">
        <v>285</v>
      </c>
      <c r="E105" s="86"/>
      <c r="F105" s="88">
        <v>968.56</v>
      </c>
      <c r="G105" s="86"/>
      <c r="H105" s="86"/>
    </row>
    <row r="106" spans="3:8" x14ac:dyDescent="0.25">
      <c r="C106" s="61"/>
      <c r="D106" s="90" t="s">
        <v>286</v>
      </c>
      <c r="E106" s="86"/>
      <c r="F106" s="88">
        <v>210</v>
      </c>
      <c r="G106" s="86"/>
      <c r="H106" s="86"/>
    </row>
    <row r="107" spans="3:8" x14ac:dyDescent="0.25">
      <c r="C107" s="61"/>
      <c r="D107" s="90" t="s">
        <v>287</v>
      </c>
      <c r="E107" s="86"/>
      <c r="F107" s="88"/>
      <c r="G107" s="86"/>
      <c r="H107" s="86"/>
    </row>
    <row r="108" spans="3:8" x14ac:dyDescent="0.25">
      <c r="C108" s="61"/>
      <c r="D108" s="90" t="s">
        <v>288</v>
      </c>
      <c r="E108" s="86"/>
      <c r="F108" s="88"/>
      <c r="G108" s="86"/>
      <c r="H108" s="86"/>
    </row>
    <row r="109" spans="3:8" x14ac:dyDescent="0.25">
      <c r="C109" s="61"/>
      <c r="D109" s="95" t="s">
        <v>289</v>
      </c>
      <c r="E109" s="86"/>
      <c r="F109" s="86"/>
      <c r="G109" s="94">
        <f>SUM(F87:F108)</f>
        <v>52485.57</v>
      </c>
      <c r="H109" s="86"/>
    </row>
    <row r="110" spans="3:8" x14ac:dyDescent="0.25">
      <c r="C110" s="61"/>
      <c r="D110" s="87"/>
      <c r="E110" s="86"/>
      <c r="F110" s="86"/>
      <c r="G110" s="86"/>
      <c r="H110" s="86"/>
    </row>
    <row r="111" spans="3:8" x14ac:dyDescent="0.25">
      <c r="C111" s="61"/>
      <c r="D111" s="92" t="s">
        <v>290</v>
      </c>
      <c r="E111" s="86"/>
      <c r="F111" s="86"/>
      <c r="G111" s="86"/>
      <c r="H111" s="86"/>
    </row>
    <row r="112" spans="3:8" x14ac:dyDescent="0.25">
      <c r="C112" s="61"/>
      <c r="D112" s="90" t="s">
        <v>291</v>
      </c>
      <c r="E112" s="86"/>
      <c r="F112" s="88"/>
      <c r="G112" s="86"/>
      <c r="H112" s="86"/>
    </row>
    <row r="113" spans="3:8" x14ac:dyDescent="0.25">
      <c r="C113" s="61"/>
      <c r="D113" s="90" t="s">
        <v>292</v>
      </c>
      <c r="E113" s="86"/>
      <c r="F113" s="88"/>
      <c r="G113" s="86"/>
      <c r="H113" s="86"/>
    </row>
    <row r="114" spans="3:8" x14ac:dyDescent="0.25">
      <c r="C114" s="61"/>
      <c r="D114" s="90" t="s">
        <v>293</v>
      </c>
      <c r="E114" s="86"/>
      <c r="F114" s="88">
        <v>13130</v>
      </c>
      <c r="G114" s="86"/>
      <c r="H114" s="86"/>
    </row>
    <row r="115" spans="3:8" x14ac:dyDescent="0.25">
      <c r="C115" s="61"/>
      <c r="D115" s="95" t="s">
        <v>294</v>
      </c>
      <c r="E115" s="86"/>
      <c r="F115" s="86"/>
      <c r="G115" s="94">
        <f>SUM(F112:F114)</f>
        <v>13130</v>
      </c>
      <c r="H115" s="86"/>
    </row>
    <row r="116" spans="3:8" x14ac:dyDescent="0.25">
      <c r="C116" s="61"/>
      <c r="D116" s="87"/>
      <c r="E116" s="86"/>
      <c r="F116" s="86"/>
      <c r="G116" s="86"/>
      <c r="H116" s="86"/>
    </row>
    <row r="117" spans="3:8" x14ac:dyDescent="0.25">
      <c r="C117" s="61"/>
      <c r="D117" s="92" t="s">
        <v>295</v>
      </c>
      <c r="E117" s="86"/>
      <c r="F117" s="86"/>
      <c r="G117" s="86"/>
      <c r="H117" s="86"/>
    </row>
    <row r="118" spans="3:8" x14ac:dyDescent="0.25">
      <c r="C118" s="61"/>
      <c r="D118" s="90" t="s">
        <v>296</v>
      </c>
      <c r="E118" s="86"/>
      <c r="F118" s="88"/>
      <c r="G118" s="86"/>
      <c r="H118" s="86"/>
    </row>
    <row r="119" spans="3:8" x14ac:dyDescent="0.25">
      <c r="C119" s="61"/>
      <c r="D119" s="90" t="s">
        <v>297</v>
      </c>
      <c r="E119" s="86"/>
      <c r="F119" s="88">
        <v>56.13</v>
      </c>
      <c r="G119" s="86"/>
      <c r="H119" s="86"/>
    </row>
    <row r="120" spans="3:8" x14ac:dyDescent="0.25">
      <c r="C120" s="61"/>
      <c r="D120" s="90" t="s">
        <v>298</v>
      </c>
      <c r="E120" s="86"/>
      <c r="F120" s="88"/>
      <c r="G120" s="86"/>
      <c r="H120" s="86"/>
    </row>
    <row r="121" spans="3:8" x14ac:dyDescent="0.25">
      <c r="C121" s="61"/>
      <c r="D121" s="90" t="s">
        <v>299</v>
      </c>
      <c r="E121" s="86"/>
      <c r="F121" s="88"/>
      <c r="G121" s="86"/>
      <c r="H121" s="86"/>
    </row>
    <row r="122" spans="3:8" x14ac:dyDescent="0.25">
      <c r="C122" s="61"/>
      <c r="D122" s="95" t="s">
        <v>300</v>
      </c>
      <c r="E122" s="86"/>
      <c r="F122" s="86"/>
      <c r="G122" s="94">
        <f>SUM(F118:F121)</f>
        <v>56.13</v>
      </c>
      <c r="H122" s="86"/>
    </row>
    <row r="123" spans="3:8" x14ac:dyDescent="0.25">
      <c r="C123" s="61"/>
      <c r="D123" s="87"/>
      <c r="E123" s="86"/>
      <c r="F123" s="86"/>
      <c r="G123" s="86"/>
      <c r="H123" s="86"/>
    </row>
    <row r="124" spans="3:8" x14ac:dyDescent="0.25">
      <c r="C124" s="61"/>
      <c r="D124" s="92" t="s">
        <v>301</v>
      </c>
      <c r="E124" s="86"/>
      <c r="F124" s="86"/>
      <c r="G124" s="86"/>
      <c r="H124" s="86"/>
    </row>
    <row r="125" spans="3:8" x14ac:dyDescent="0.25">
      <c r="C125" s="61"/>
      <c r="D125" s="90" t="s">
        <v>302</v>
      </c>
      <c r="E125" s="86"/>
      <c r="F125" s="88">
        <v>262.05</v>
      </c>
      <c r="G125" s="86"/>
      <c r="H125" s="86"/>
    </row>
    <row r="126" spans="3:8" x14ac:dyDescent="0.25">
      <c r="C126" s="61"/>
      <c r="D126" s="90" t="s">
        <v>303</v>
      </c>
      <c r="E126" s="86"/>
      <c r="F126" s="88"/>
      <c r="G126" s="86"/>
      <c r="H126" s="86"/>
    </row>
    <row r="127" spans="3:8" x14ac:dyDescent="0.25">
      <c r="C127" s="61"/>
      <c r="D127" s="90" t="s">
        <v>304</v>
      </c>
      <c r="E127" s="86"/>
      <c r="F127" s="88"/>
      <c r="G127" s="86"/>
      <c r="H127" s="86"/>
    </row>
    <row r="128" spans="3:8" x14ac:dyDescent="0.25">
      <c r="C128" s="61"/>
      <c r="D128" s="90" t="s">
        <v>305</v>
      </c>
      <c r="E128" s="86"/>
      <c r="F128" s="88"/>
      <c r="G128" s="86"/>
      <c r="H128" s="86"/>
    </row>
    <row r="129" spans="3:8" x14ac:dyDescent="0.25">
      <c r="C129" s="61"/>
      <c r="D129" s="90" t="s">
        <v>306</v>
      </c>
      <c r="E129" s="86"/>
      <c r="F129" s="88"/>
      <c r="G129" s="86"/>
      <c r="H129" s="86"/>
    </row>
    <row r="130" spans="3:8" x14ac:dyDescent="0.25">
      <c r="C130" s="61"/>
      <c r="D130" s="90" t="s">
        <v>307</v>
      </c>
      <c r="E130" s="86"/>
      <c r="F130" s="88"/>
      <c r="G130" s="86"/>
      <c r="H130" s="86"/>
    </row>
    <row r="131" spans="3:8" x14ac:dyDescent="0.25">
      <c r="C131" s="61"/>
      <c r="D131" s="90" t="s">
        <v>308</v>
      </c>
      <c r="E131" s="86"/>
      <c r="F131" s="88"/>
      <c r="G131" s="86"/>
      <c r="H131" s="86"/>
    </row>
    <row r="132" spans="3:8" x14ac:dyDescent="0.25">
      <c r="C132" s="61"/>
      <c r="D132" s="95" t="s">
        <v>309</v>
      </c>
      <c r="E132" s="86"/>
      <c r="F132" s="86"/>
      <c r="G132" s="94">
        <f>SUM(F125:F130)</f>
        <v>262.05</v>
      </c>
      <c r="H132" s="86"/>
    </row>
    <row r="133" spans="3:8" x14ac:dyDescent="0.25">
      <c r="C133" s="61"/>
      <c r="D133" s="87"/>
      <c r="E133" s="86"/>
      <c r="F133" s="86"/>
      <c r="G133" s="86"/>
      <c r="H133" s="86"/>
    </row>
    <row r="134" spans="3:8" x14ac:dyDescent="0.25">
      <c r="C134" s="61"/>
      <c r="D134" s="92" t="s">
        <v>310</v>
      </c>
      <c r="E134" s="86"/>
      <c r="F134" s="86"/>
      <c r="G134" s="86"/>
      <c r="H134" s="86"/>
    </row>
    <row r="135" spans="3:8" x14ac:dyDescent="0.25">
      <c r="C135" s="61"/>
      <c r="D135" s="92" t="s">
        <v>311</v>
      </c>
      <c r="E135" s="86"/>
      <c r="F135" s="86"/>
      <c r="G135" s="86"/>
      <c r="H135" s="86"/>
    </row>
    <row r="136" spans="3:8" x14ac:dyDescent="0.25">
      <c r="C136" s="61"/>
      <c r="D136" s="90" t="s">
        <v>312</v>
      </c>
      <c r="E136" s="88">
        <v>27.66</v>
      </c>
      <c r="F136" s="86"/>
      <c r="G136" s="86"/>
      <c r="H136" s="86"/>
    </row>
    <row r="137" spans="3:8" x14ac:dyDescent="0.25">
      <c r="C137" s="61"/>
      <c r="D137" s="90" t="s">
        <v>313</v>
      </c>
      <c r="E137" s="88">
        <v>47.23</v>
      </c>
      <c r="F137" s="86"/>
      <c r="G137" s="86"/>
      <c r="H137" s="86"/>
    </row>
    <row r="138" spans="3:8" x14ac:dyDescent="0.25">
      <c r="C138" s="61"/>
      <c r="D138" s="90" t="s">
        <v>314</v>
      </c>
      <c r="E138" s="88">
        <v>30.76</v>
      </c>
      <c r="F138" s="86"/>
      <c r="G138" s="86"/>
      <c r="H138" s="86"/>
    </row>
    <row r="139" spans="3:8" x14ac:dyDescent="0.25">
      <c r="C139" s="61"/>
      <c r="D139" s="90" t="s">
        <v>315</v>
      </c>
      <c r="E139" s="88">
        <v>1493.68</v>
      </c>
      <c r="F139" s="86"/>
      <c r="G139" s="86"/>
      <c r="H139" s="86"/>
    </row>
    <row r="140" spans="3:8" x14ac:dyDescent="0.25">
      <c r="C140" s="61"/>
      <c r="D140" s="90" t="s">
        <v>316</v>
      </c>
      <c r="E140" s="88">
        <v>655.48</v>
      </c>
      <c r="F140" s="86"/>
      <c r="G140" s="86"/>
      <c r="H140" s="86"/>
    </row>
    <row r="141" spans="3:8" x14ac:dyDescent="0.25">
      <c r="C141" s="61"/>
      <c r="D141" s="90" t="s">
        <v>317</v>
      </c>
      <c r="E141" s="88">
        <v>38.450000000000003</v>
      </c>
      <c r="F141" s="86"/>
      <c r="G141" s="86"/>
      <c r="H141" s="86"/>
    </row>
    <row r="142" spans="3:8" x14ac:dyDescent="0.25">
      <c r="C142" s="61"/>
      <c r="D142" s="90" t="s">
        <v>318</v>
      </c>
      <c r="E142" s="88"/>
      <c r="F142" s="86"/>
      <c r="G142" s="86"/>
      <c r="H142" s="86"/>
    </row>
    <row r="143" spans="3:8" x14ac:dyDescent="0.25">
      <c r="C143" s="61"/>
      <c r="D143" s="95" t="s">
        <v>319</v>
      </c>
      <c r="E143" s="86"/>
      <c r="F143" s="94">
        <f>SUM(E136:E142)</f>
        <v>2293.2600000000002</v>
      </c>
      <c r="G143" s="86"/>
      <c r="H143" s="86"/>
    </row>
    <row r="144" spans="3:8" x14ac:dyDescent="0.25">
      <c r="C144" s="61"/>
      <c r="D144" s="90"/>
      <c r="E144" s="86"/>
      <c r="F144" s="86"/>
      <c r="G144" s="86"/>
      <c r="H144" s="86"/>
    </row>
    <row r="145" spans="3:8" x14ac:dyDescent="0.25">
      <c r="C145" s="61"/>
      <c r="D145" s="92" t="s">
        <v>320</v>
      </c>
      <c r="E145" s="86"/>
      <c r="F145" s="86"/>
      <c r="G145" s="86"/>
      <c r="H145" s="86"/>
    </row>
    <row r="146" spans="3:8" x14ac:dyDescent="0.25">
      <c r="C146" s="61"/>
      <c r="D146" s="90" t="s">
        <v>359</v>
      </c>
      <c r="E146" s="88">
        <v>32.86</v>
      </c>
      <c r="F146" s="86"/>
      <c r="G146" s="86"/>
      <c r="H146" s="86"/>
    </row>
    <row r="147" spans="3:8" x14ac:dyDescent="0.25">
      <c r="C147" s="61"/>
      <c r="D147" s="90" t="s">
        <v>322</v>
      </c>
      <c r="E147" s="88">
        <v>84.36</v>
      </c>
      <c r="F147" s="86"/>
      <c r="G147" s="86"/>
      <c r="H147" s="86"/>
    </row>
    <row r="148" spans="3:8" x14ac:dyDescent="0.25">
      <c r="C148" s="61"/>
      <c r="D148" s="131" t="s">
        <v>323</v>
      </c>
      <c r="E148" s="132"/>
      <c r="F148" s="86"/>
      <c r="G148" s="86"/>
      <c r="H148" s="86"/>
    </row>
    <row r="149" spans="3:8" x14ac:dyDescent="0.25">
      <c r="C149" s="61"/>
      <c r="D149" s="90" t="s">
        <v>324</v>
      </c>
      <c r="E149" s="88"/>
      <c r="F149" s="86"/>
      <c r="G149" s="86"/>
      <c r="H149" s="86"/>
    </row>
    <row r="150" spans="3:8" x14ac:dyDescent="0.25">
      <c r="C150" s="61"/>
      <c r="D150" s="90" t="s">
        <v>325</v>
      </c>
      <c r="E150" s="88"/>
      <c r="F150" s="86"/>
      <c r="G150" s="86"/>
      <c r="H150" s="86"/>
    </row>
    <row r="151" spans="3:8" x14ac:dyDescent="0.25">
      <c r="C151" s="61"/>
      <c r="D151" s="95" t="s">
        <v>326</v>
      </c>
      <c r="E151" s="86"/>
      <c r="F151" s="94">
        <f>SUM(E146:E150)</f>
        <v>117.22</v>
      </c>
      <c r="G151" s="86"/>
      <c r="H151" s="86"/>
    </row>
    <row r="152" spans="3:8" x14ac:dyDescent="0.25">
      <c r="C152" s="61"/>
      <c r="D152" s="90"/>
      <c r="E152" s="86"/>
      <c r="F152" s="86"/>
      <c r="G152" s="86"/>
      <c r="H152" s="86"/>
    </row>
    <row r="153" spans="3:8" x14ac:dyDescent="0.25">
      <c r="C153" s="61"/>
      <c r="D153" s="92" t="s">
        <v>327</v>
      </c>
      <c r="E153" s="86"/>
      <c r="F153" s="86"/>
      <c r="G153" s="86"/>
      <c r="H153" s="86"/>
    </row>
    <row r="154" spans="3:8" x14ac:dyDescent="0.25">
      <c r="C154" s="61"/>
      <c r="D154" s="90" t="s">
        <v>328</v>
      </c>
      <c r="E154" s="88">
        <v>392.68</v>
      </c>
      <c r="F154" s="86"/>
      <c r="G154" s="86"/>
      <c r="H154" s="86"/>
    </row>
    <row r="155" spans="3:8" x14ac:dyDescent="0.25">
      <c r="C155" s="61"/>
      <c r="D155" s="90" t="s">
        <v>329</v>
      </c>
      <c r="E155" s="88">
        <v>37.380000000000003</v>
      </c>
      <c r="F155" s="86"/>
      <c r="G155" s="86"/>
      <c r="H155" s="86"/>
    </row>
    <row r="156" spans="3:8" x14ac:dyDescent="0.25">
      <c r="C156" s="61"/>
      <c r="D156" s="90" t="s">
        <v>330</v>
      </c>
      <c r="E156" s="88">
        <v>222.58</v>
      </c>
      <c r="F156" s="86"/>
      <c r="G156" s="86"/>
      <c r="H156" s="86"/>
    </row>
    <row r="157" spans="3:8" x14ac:dyDescent="0.25">
      <c r="C157" s="61"/>
      <c r="D157" s="90" t="s">
        <v>331</v>
      </c>
      <c r="E157" s="88">
        <v>27.66</v>
      </c>
      <c r="F157" s="86"/>
      <c r="G157" s="86"/>
      <c r="H157" s="86"/>
    </row>
    <row r="158" spans="3:8" x14ac:dyDescent="0.25">
      <c r="C158" s="61"/>
      <c r="D158" s="90" t="s">
        <v>332</v>
      </c>
      <c r="E158" s="88">
        <v>505.08</v>
      </c>
      <c r="F158" s="86"/>
      <c r="G158" s="86"/>
      <c r="H158" s="86"/>
    </row>
    <row r="159" spans="3:8" x14ac:dyDescent="0.25">
      <c r="C159" s="61"/>
      <c r="D159" s="95" t="s">
        <v>333</v>
      </c>
      <c r="E159" s="86"/>
      <c r="F159" s="94">
        <f>SUM(E154:E158)</f>
        <v>1185.3799999999999</v>
      </c>
      <c r="G159" s="86"/>
      <c r="H159" s="86"/>
    </row>
    <row r="160" spans="3:8" x14ac:dyDescent="0.25">
      <c r="C160" s="61"/>
      <c r="D160" s="87"/>
      <c r="E160" s="86"/>
      <c r="F160" s="86"/>
      <c r="G160" s="86"/>
      <c r="H160" s="86"/>
    </row>
    <row r="161" spans="3:8" x14ac:dyDescent="0.25">
      <c r="C161" s="61"/>
      <c r="D161" s="92" t="s">
        <v>334</v>
      </c>
      <c r="E161" s="86"/>
      <c r="F161" s="86"/>
      <c r="G161" s="86"/>
      <c r="H161" s="86"/>
    </row>
    <row r="162" spans="3:8" x14ac:dyDescent="0.25">
      <c r="C162" s="61"/>
      <c r="D162" s="90" t="s">
        <v>335</v>
      </c>
      <c r="E162" s="88">
        <v>568.13</v>
      </c>
      <c r="F162" s="86"/>
      <c r="G162" s="86"/>
      <c r="H162" s="86"/>
    </row>
    <row r="163" spans="3:8" x14ac:dyDescent="0.25">
      <c r="C163" s="61"/>
      <c r="D163" s="90" t="s">
        <v>336</v>
      </c>
      <c r="E163" s="88">
        <v>54.78</v>
      </c>
      <c r="F163" s="86"/>
      <c r="G163" s="86"/>
      <c r="H163" s="86"/>
    </row>
    <row r="164" spans="3:8" x14ac:dyDescent="0.25">
      <c r="C164" s="61"/>
      <c r="D164" s="90" t="s">
        <v>337</v>
      </c>
      <c r="E164" s="88">
        <v>351.83</v>
      </c>
      <c r="F164" s="86"/>
      <c r="G164" s="86"/>
      <c r="H164" s="86"/>
    </row>
    <row r="165" spans="3:8" x14ac:dyDescent="0.25">
      <c r="C165" s="61"/>
      <c r="D165" s="95" t="s">
        <v>338</v>
      </c>
      <c r="E165" s="86"/>
      <c r="F165" s="94">
        <f>SUM(E162:E164)</f>
        <v>974.74</v>
      </c>
      <c r="G165" s="86"/>
      <c r="H165" s="86"/>
    </row>
    <row r="166" spans="3:8" x14ac:dyDescent="0.25">
      <c r="C166" s="61"/>
      <c r="D166" s="87"/>
      <c r="E166" s="86"/>
      <c r="F166" s="86"/>
      <c r="G166" s="86"/>
      <c r="H166" s="86"/>
    </row>
    <row r="167" spans="3:8" x14ac:dyDescent="0.25">
      <c r="C167" s="61"/>
      <c r="D167" s="95" t="s">
        <v>339</v>
      </c>
      <c r="E167" s="86"/>
      <c r="F167" s="86"/>
      <c r="G167" s="94">
        <f>SUM(F143+F151+F159+F165)</f>
        <v>4570.5999999999995</v>
      </c>
      <c r="H167" s="86"/>
    </row>
    <row r="168" spans="3:8" x14ac:dyDescent="0.25">
      <c r="C168" s="61"/>
      <c r="D168" s="87"/>
      <c r="E168" s="86"/>
      <c r="F168" s="86"/>
      <c r="G168" s="86"/>
      <c r="H168" s="86"/>
    </row>
    <row r="169" spans="3:8" x14ac:dyDescent="0.25">
      <c r="C169" s="61"/>
      <c r="D169" s="92" t="s">
        <v>340</v>
      </c>
      <c r="E169" s="86"/>
      <c r="F169" s="86"/>
      <c r="G169" s="86"/>
      <c r="H169" s="86"/>
    </row>
    <row r="170" spans="3:8" x14ac:dyDescent="0.25">
      <c r="C170" s="61"/>
      <c r="D170" s="97" t="s">
        <v>341</v>
      </c>
      <c r="E170" s="86"/>
      <c r="F170" s="88">
        <v>40</v>
      </c>
      <c r="G170" s="86"/>
      <c r="H170" s="86"/>
    </row>
    <row r="171" spans="3:8" x14ac:dyDescent="0.25">
      <c r="C171" s="61"/>
      <c r="D171" s="87" t="s">
        <v>342</v>
      </c>
      <c r="E171" s="86"/>
      <c r="F171" s="88">
        <v>3122</v>
      </c>
      <c r="G171" s="86"/>
      <c r="H171" s="86"/>
    </row>
    <row r="172" spans="3:8" x14ac:dyDescent="0.25">
      <c r="C172" s="61"/>
      <c r="D172" s="87" t="s">
        <v>343</v>
      </c>
      <c r="E172" s="86"/>
      <c r="F172" s="88"/>
      <c r="G172" s="86"/>
      <c r="H172" s="86"/>
    </row>
    <row r="173" spans="3:8" x14ac:dyDescent="0.25">
      <c r="C173" s="61"/>
      <c r="D173" s="87" t="s">
        <v>344</v>
      </c>
      <c r="E173" s="86"/>
      <c r="F173" s="88"/>
      <c r="G173" s="86"/>
      <c r="H173" s="86"/>
    </row>
    <row r="174" spans="3:8" x14ac:dyDescent="0.25">
      <c r="C174" s="61"/>
      <c r="D174" s="87" t="s">
        <v>345</v>
      </c>
      <c r="E174" s="86"/>
      <c r="F174" s="88"/>
      <c r="G174" s="86"/>
      <c r="H174" s="86"/>
    </row>
    <row r="175" spans="3:8" x14ac:dyDescent="0.25">
      <c r="C175" s="61"/>
      <c r="D175" s="87" t="s">
        <v>346</v>
      </c>
      <c r="E175" s="86"/>
      <c r="F175" s="88"/>
      <c r="G175" s="86"/>
      <c r="H175" s="86"/>
    </row>
    <row r="176" spans="3:8" x14ac:dyDescent="0.25">
      <c r="C176" s="61"/>
      <c r="D176" s="89" t="s">
        <v>347</v>
      </c>
      <c r="E176" s="86"/>
      <c r="F176" s="86"/>
      <c r="G176" s="94">
        <f>SUM(F170:F175)</f>
        <v>3162</v>
      </c>
      <c r="H176" s="86"/>
    </row>
    <row r="177" spans="3:8" x14ac:dyDescent="0.25">
      <c r="C177" s="61"/>
      <c r="D177" s="89"/>
      <c r="E177" s="86"/>
      <c r="F177" s="86"/>
      <c r="G177" s="86"/>
      <c r="H177" s="86"/>
    </row>
    <row r="178" spans="3:8" x14ac:dyDescent="0.25">
      <c r="C178" s="61"/>
      <c r="D178" s="89" t="s">
        <v>348</v>
      </c>
      <c r="E178" s="86"/>
      <c r="F178" s="86"/>
      <c r="G178" s="86"/>
      <c r="H178" s="86"/>
    </row>
    <row r="179" spans="3:8" x14ac:dyDescent="0.25">
      <c r="C179" s="61"/>
      <c r="D179" s="87" t="s">
        <v>349</v>
      </c>
      <c r="E179" s="86"/>
      <c r="F179" s="88"/>
      <c r="G179" s="86"/>
      <c r="H179" s="86"/>
    </row>
    <row r="180" spans="3:8" x14ac:dyDescent="0.25">
      <c r="C180" s="61"/>
      <c r="D180" s="89" t="s">
        <v>350</v>
      </c>
      <c r="E180" s="86"/>
      <c r="F180" s="86"/>
      <c r="G180" s="94">
        <f>SUM(F179)</f>
        <v>0</v>
      </c>
      <c r="H180" s="86"/>
    </row>
    <row r="181" spans="3:8" x14ac:dyDescent="0.25">
      <c r="C181" s="61"/>
      <c r="D181" s="87"/>
      <c r="E181" s="86"/>
      <c r="F181" s="86"/>
      <c r="G181" s="86"/>
      <c r="H181" s="86"/>
    </row>
    <row r="182" spans="3:8" x14ac:dyDescent="0.25">
      <c r="C182" s="61"/>
      <c r="D182" s="89" t="s">
        <v>351</v>
      </c>
      <c r="E182" s="86"/>
      <c r="F182" s="86"/>
      <c r="G182" s="86"/>
      <c r="H182" s="86"/>
    </row>
    <row r="183" spans="3:8" x14ac:dyDescent="0.25">
      <c r="C183" s="61"/>
      <c r="D183" s="87" t="s">
        <v>352</v>
      </c>
      <c r="E183" s="86"/>
      <c r="F183" s="88"/>
      <c r="G183" s="86"/>
      <c r="H183" s="86"/>
    </row>
    <row r="184" spans="3:8" x14ac:dyDescent="0.25">
      <c r="C184" s="61"/>
      <c r="D184" s="87" t="s">
        <v>353</v>
      </c>
      <c r="E184" s="86"/>
      <c r="F184" s="88"/>
      <c r="G184" s="86"/>
      <c r="H184" s="86"/>
    </row>
    <row r="185" spans="3:8" x14ac:dyDescent="0.25">
      <c r="C185" s="61"/>
      <c r="D185" s="89" t="s">
        <v>354</v>
      </c>
      <c r="E185" s="86"/>
      <c r="F185" s="86"/>
      <c r="G185" s="94">
        <f>SUM(F183:F184)</f>
        <v>0</v>
      </c>
      <c r="H185" s="86"/>
    </row>
    <row r="186" spans="3:8" x14ac:dyDescent="0.25">
      <c r="C186" s="61"/>
      <c r="D186" s="87"/>
      <c r="E186" s="86"/>
      <c r="F186" s="86"/>
      <c r="G186" s="86"/>
      <c r="H186" s="86"/>
    </row>
    <row r="187" spans="3:8" ht="18.75" x14ac:dyDescent="0.3">
      <c r="C187" s="141" t="s">
        <v>355</v>
      </c>
      <c r="D187" s="142"/>
      <c r="E187" s="86"/>
      <c r="F187" s="86"/>
      <c r="G187" s="94">
        <f>SUM(G27+G28+G34+G43+G51+G58+G78+G84+G109+G115+G122+G132+G167+G176+G180+G185)</f>
        <v>116503.50000000001</v>
      </c>
      <c r="H187" s="86"/>
    </row>
    <row r="188" spans="3:8" ht="18.75" x14ac:dyDescent="0.3">
      <c r="C188" s="141" t="s">
        <v>356</v>
      </c>
      <c r="D188" s="142"/>
      <c r="E188" s="86"/>
      <c r="F188" s="86"/>
      <c r="G188" s="94">
        <f>(H23-G187)</f>
        <v>-76545.630000000019</v>
      </c>
      <c r="H188" s="86"/>
    </row>
    <row r="189" spans="3:8" ht="18.75" x14ac:dyDescent="0.3">
      <c r="C189" s="143" t="s">
        <v>357</v>
      </c>
      <c r="D189" s="143"/>
      <c r="E189" s="86"/>
      <c r="F189" s="86"/>
      <c r="G189" s="94">
        <f>G188</f>
        <v>-76545.630000000019</v>
      </c>
      <c r="H189" s="86"/>
    </row>
  </sheetData>
  <mergeCells count="5">
    <mergeCell ref="C187:D187"/>
    <mergeCell ref="C188:D188"/>
    <mergeCell ref="C189:D189"/>
    <mergeCell ref="C2:D2"/>
    <mergeCell ref="C3:D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980-DEB9-4453-9F99-3C4167B291FF}">
  <dimension ref="C2:H189"/>
  <sheetViews>
    <sheetView workbookViewId="0">
      <selection activeCell="F13" sqref="F13"/>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-630.77</v>
      </c>
      <c r="G4" s="86"/>
      <c r="H4" s="86"/>
    </row>
    <row r="5" spans="3:8" x14ac:dyDescent="0.25">
      <c r="C5" s="61"/>
      <c r="D5" s="89" t="s">
        <v>185</v>
      </c>
      <c r="E5" s="86"/>
      <c r="F5" s="86"/>
      <c r="G5" s="86"/>
      <c r="H5" s="86"/>
    </row>
    <row r="6" spans="3:8" x14ac:dyDescent="0.25">
      <c r="C6" s="61"/>
      <c r="D6" s="90" t="s">
        <v>186</v>
      </c>
      <c r="E6" s="86"/>
      <c r="F6" s="88">
        <v>42051.6</v>
      </c>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146533.39000000001</v>
      </c>
      <c r="G10" s="86"/>
      <c r="H10" s="86"/>
    </row>
    <row r="11" spans="3:8" x14ac:dyDescent="0.25">
      <c r="C11" s="61"/>
      <c r="D11" s="90" t="s">
        <v>191</v>
      </c>
      <c r="E11" s="91"/>
      <c r="F11" s="88"/>
      <c r="G11" s="86"/>
      <c r="H11" s="86"/>
    </row>
    <row r="12" spans="3:8" x14ac:dyDescent="0.25">
      <c r="C12" s="61"/>
      <c r="D12" s="90" t="s">
        <v>192</v>
      </c>
      <c r="E12" s="91"/>
      <c r="F12" s="88">
        <v>375</v>
      </c>
      <c r="G12" s="86"/>
      <c r="H12" s="86"/>
    </row>
    <row r="13" spans="3:8" x14ac:dyDescent="0.25">
      <c r="C13" s="61"/>
      <c r="D13" s="90" t="s">
        <v>193</v>
      </c>
      <c r="E13" s="91"/>
      <c r="F13" s="88">
        <v>400</v>
      </c>
      <c r="G13" s="86"/>
      <c r="H13" s="86"/>
    </row>
    <row r="14" spans="3:8" x14ac:dyDescent="0.25">
      <c r="C14" s="61"/>
      <c r="D14" s="90" t="s">
        <v>194</v>
      </c>
      <c r="E14" s="91"/>
      <c r="F14" s="88">
        <v>-17</v>
      </c>
      <c r="G14" s="86"/>
      <c r="H14" s="86"/>
    </row>
    <row r="15" spans="3:8" x14ac:dyDescent="0.25">
      <c r="C15" s="61"/>
      <c r="D15" s="90" t="s">
        <v>195</v>
      </c>
      <c r="E15" s="91"/>
      <c r="F15" s="88">
        <v>152</v>
      </c>
      <c r="G15" s="86"/>
      <c r="H15" s="86"/>
    </row>
    <row r="16" spans="3:8" x14ac:dyDescent="0.25">
      <c r="C16" s="61"/>
      <c r="D16" s="90" t="s">
        <v>196</v>
      </c>
      <c r="E16" s="91"/>
      <c r="F16" s="88">
        <v>73</v>
      </c>
      <c r="G16" s="86"/>
      <c r="H16" s="86"/>
    </row>
    <row r="17" spans="3:8" ht="17.25" customHeight="1" x14ac:dyDescent="0.25">
      <c r="C17" s="61"/>
      <c r="D17" s="90" t="s">
        <v>197</v>
      </c>
      <c r="E17" s="91"/>
      <c r="F17" s="88">
        <v>2577.83</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192145.82</v>
      </c>
      <c r="H21" s="86"/>
    </row>
    <row r="22" spans="3:8" ht="18.75" x14ac:dyDescent="0.3">
      <c r="C22" s="85" t="s">
        <v>14</v>
      </c>
      <c r="D22" s="87"/>
      <c r="E22" s="86"/>
      <c r="F22" s="86"/>
      <c r="G22" s="86"/>
      <c r="H22" s="94">
        <f>SUM(F4+G21)</f>
        <v>191515.05000000002</v>
      </c>
    </row>
    <row r="23" spans="3:8" ht="18.75" x14ac:dyDescent="0.3">
      <c r="C23" s="85" t="s">
        <v>202</v>
      </c>
      <c r="D23" s="87"/>
      <c r="E23" s="86"/>
      <c r="F23" s="86"/>
      <c r="G23" s="86"/>
      <c r="H23" s="94">
        <f>H22</f>
        <v>191515.05000000002</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8">
        <v>36621.370000000003</v>
      </c>
      <c r="G26" s="86"/>
      <c r="H26" s="86"/>
    </row>
    <row r="27" spans="3:8" x14ac:dyDescent="0.25">
      <c r="C27" s="61"/>
      <c r="D27" s="87" t="s">
        <v>205</v>
      </c>
      <c r="E27" s="86"/>
      <c r="F27" s="88"/>
      <c r="G27" s="86"/>
      <c r="H27" s="86"/>
    </row>
    <row r="28" spans="3:8" x14ac:dyDescent="0.25">
      <c r="C28" s="61"/>
      <c r="D28" s="87" t="s">
        <v>206</v>
      </c>
      <c r="E28" s="86"/>
      <c r="F28" s="88">
        <v>217.93</v>
      </c>
      <c r="H28" s="94">
        <f>F26+F28</f>
        <v>36839.300000000003</v>
      </c>
    </row>
    <row r="29" spans="3:8" x14ac:dyDescent="0.25">
      <c r="C29" s="61"/>
      <c r="D29" s="89" t="s">
        <v>207</v>
      </c>
      <c r="E29" s="86"/>
      <c r="F29" s="86"/>
      <c r="G29" s="86"/>
      <c r="H29" s="86"/>
    </row>
    <row r="30" spans="3:8" x14ac:dyDescent="0.25">
      <c r="C30" s="61"/>
      <c r="D30" s="90" t="s">
        <v>208</v>
      </c>
      <c r="E30" s="86"/>
      <c r="F30" s="88">
        <v>0</v>
      </c>
      <c r="G30" s="86"/>
      <c r="H30" s="86"/>
    </row>
    <row r="31" spans="3:8" x14ac:dyDescent="0.25">
      <c r="C31" s="61"/>
      <c r="D31" s="90" t="s">
        <v>209</v>
      </c>
      <c r="E31" s="91"/>
      <c r="F31" s="88">
        <v>38464.69</v>
      </c>
      <c r="G31" s="86"/>
      <c r="H31" s="86"/>
    </row>
    <row r="32" spans="3:8" x14ac:dyDescent="0.25">
      <c r="C32" s="61"/>
      <c r="D32" s="90" t="s">
        <v>210</v>
      </c>
      <c r="E32" s="91"/>
      <c r="F32" s="88"/>
      <c r="G32" s="86"/>
      <c r="H32" s="86"/>
    </row>
    <row r="33" spans="3:8" x14ac:dyDescent="0.25">
      <c r="C33" s="61"/>
      <c r="D33" s="90" t="s">
        <v>211</v>
      </c>
      <c r="E33" s="91"/>
      <c r="F33" s="88">
        <v>356.32</v>
      </c>
      <c r="G33" s="86"/>
      <c r="H33" s="86"/>
    </row>
    <row r="34" spans="3:8" x14ac:dyDescent="0.25">
      <c r="C34" s="61"/>
      <c r="D34" s="95" t="s">
        <v>213</v>
      </c>
      <c r="E34" s="91"/>
      <c r="F34" s="86"/>
      <c r="G34" s="135"/>
      <c r="H34" s="94">
        <f>SUM(F30:F33)</f>
        <v>38821.01</v>
      </c>
    </row>
    <row r="35" spans="3:8" x14ac:dyDescent="0.25">
      <c r="C35" s="61"/>
      <c r="D35" s="90"/>
      <c r="E35" s="91"/>
      <c r="F35" s="86"/>
      <c r="G35" s="135"/>
      <c r="H35" s="86"/>
    </row>
    <row r="36" spans="3:8" x14ac:dyDescent="0.25">
      <c r="C36" s="61"/>
      <c r="D36" s="92" t="s">
        <v>214</v>
      </c>
      <c r="E36" s="93"/>
      <c r="F36" s="86"/>
      <c r="G36" s="135"/>
      <c r="H36" s="86"/>
    </row>
    <row r="37" spans="3:8" x14ac:dyDescent="0.25">
      <c r="C37" s="61"/>
      <c r="D37" s="90" t="s">
        <v>215</v>
      </c>
      <c r="E37" s="91"/>
      <c r="F37" s="88"/>
      <c r="G37" s="135"/>
      <c r="H37" s="86"/>
    </row>
    <row r="38" spans="3:8" x14ac:dyDescent="0.25">
      <c r="C38" s="61"/>
      <c r="D38" s="90" t="s">
        <v>216</v>
      </c>
      <c r="E38" s="91"/>
      <c r="F38" s="88">
        <v>2942.55</v>
      </c>
      <c r="G38" s="135"/>
      <c r="H38" s="86"/>
    </row>
    <row r="39" spans="3:8" x14ac:dyDescent="0.25">
      <c r="C39" s="61"/>
      <c r="D39" s="90" t="s">
        <v>217</v>
      </c>
      <c r="E39" s="91"/>
      <c r="F39" s="88"/>
      <c r="G39" s="135"/>
      <c r="H39" s="86"/>
    </row>
    <row r="40" spans="3:8" x14ac:dyDescent="0.25">
      <c r="C40" s="61"/>
      <c r="D40" s="90" t="s">
        <v>366</v>
      </c>
      <c r="E40" s="91"/>
      <c r="F40" s="88">
        <v>949.73</v>
      </c>
      <c r="G40" s="135"/>
      <c r="H40" s="86"/>
    </row>
    <row r="41" spans="3:8" x14ac:dyDescent="0.25">
      <c r="C41" s="61"/>
      <c r="D41" s="90" t="s">
        <v>218</v>
      </c>
      <c r="E41" s="91"/>
      <c r="F41" s="88"/>
      <c r="G41" s="135"/>
      <c r="H41" s="86"/>
    </row>
    <row r="42" spans="3:8" x14ac:dyDescent="0.25">
      <c r="C42" s="61"/>
      <c r="D42" s="90" t="s">
        <v>219</v>
      </c>
      <c r="E42" s="91"/>
      <c r="F42" s="88">
        <v>38464.69</v>
      </c>
      <c r="G42" s="135"/>
      <c r="H42" s="86"/>
    </row>
    <row r="43" spans="3:8" x14ac:dyDescent="0.25">
      <c r="C43" s="61"/>
      <c r="D43" s="95" t="s">
        <v>230</v>
      </c>
      <c r="E43" s="91"/>
      <c r="F43" s="86"/>
      <c r="G43" s="135"/>
      <c r="H43" s="94">
        <f>SUM(F37:F42)</f>
        <v>42356.97</v>
      </c>
    </row>
    <row r="44" spans="3:8" x14ac:dyDescent="0.25">
      <c r="C44" s="61"/>
      <c r="D44" s="90"/>
      <c r="E44" s="91"/>
      <c r="F44" s="86"/>
      <c r="G44" s="135"/>
      <c r="H44" s="86"/>
    </row>
    <row r="45" spans="3:8" x14ac:dyDescent="0.25">
      <c r="C45" s="61"/>
      <c r="D45" s="92" t="s">
        <v>231</v>
      </c>
      <c r="E45" s="93"/>
      <c r="F45" s="86"/>
      <c r="G45" s="135"/>
      <c r="H45" s="86"/>
    </row>
    <row r="46" spans="3:8" x14ac:dyDescent="0.25">
      <c r="C46" s="61"/>
      <c r="D46" s="90" t="s">
        <v>370</v>
      </c>
      <c r="E46" s="91"/>
      <c r="F46" s="88">
        <v>5155.3900000000003</v>
      </c>
      <c r="G46" s="135"/>
      <c r="H46" s="86"/>
    </row>
    <row r="47" spans="3:8" x14ac:dyDescent="0.25">
      <c r="C47" s="61"/>
      <c r="D47" s="90" t="s">
        <v>233</v>
      </c>
      <c r="E47" s="91"/>
      <c r="F47" s="88">
        <v>-2797.38</v>
      </c>
      <c r="G47" s="135"/>
      <c r="H47" s="86"/>
    </row>
    <row r="48" spans="3:8" x14ac:dyDescent="0.25">
      <c r="C48" s="61"/>
      <c r="D48" s="90" t="s">
        <v>234</v>
      </c>
      <c r="E48" s="91"/>
      <c r="F48" s="88"/>
      <c r="G48" s="135"/>
      <c r="H48" s="86"/>
    </row>
    <row r="49" spans="3:8" x14ac:dyDescent="0.25">
      <c r="C49" s="61"/>
      <c r="D49" s="90" t="s">
        <v>235</v>
      </c>
      <c r="E49" s="91"/>
      <c r="F49" s="88"/>
      <c r="G49" s="135"/>
      <c r="H49" s="86"/>
    </row>
    <row r="50" spans="3:8" x14ac:dyDescent="0.25">
      <c r="C50" s="61"/>
      <c r="D50" s="90" t="s">
        <v>236</v>
      </c>
      <c r="E50" s="91"/>
      <c r="F50" s="88"/>
      <c r="G50" s="135"/>
      <c r="H50" s="86"/>
    </row>
    <row r="51" spans="3:8" x14ac:dyDescent="0.25">
      <c r="C51" s="61"/>
      <c r="D51" s="95" t="s">
        <v>237</v>
      </c>
      <c r="E51" s="91"/>
      <c r="F51" s="86"/>
      <c r="G51" s="135"/>
      <c r="H51" s="94">
        <f>SUM(F46:F50)</f>
        <v>2358.0100000000002</v>
      </c>
    </row>
    <row r="52" spans="3:8" x14ac:dyDescent="0.25">
      <c r="C52" s="61"/>
      <c r="D52" s="90"/>
      <c r="E52" s="91"/>
      <c r="F52" s="86"/>
      <c r="G52" s="135"/>
      <c r="H52" s="86"/>
    </row>
    <row r="53" spans="3:8" x14ac:dyDescent="0.25">
      <c r="C53" s="61"/>
      <c r="D53" s="92" t="s">
        <v>238</v>
      </c>
      <c r="E53" s="93"/>
      <c r="F53" s="86"/>
      <c r="G53" s="135"/>
      <c r="H53" s="86"/>
    </row>
    <row r="54" spans="3:8" x14ac:dyDescent="0.25">
      <c r="C54" s="61"/>
      <c r="D54" s="90" t="s">
        <v>239</v>
      </c>
      <c r="E54" s="91"/>
      <c r="F54" s="88"/>
      <c r="G54" s="135"/>
      <c r="H54" s="86"/>
    </row>
    <row r="55" spans="3:8" x14ac:dyDescent="0.25">
      <c r="C55" s="61"/>
      <c r="D55" s="90" t="s">
        <v>240</v>
      </c>
      <c r="E55" s="91"/>
      <c r="F55" s="88"/>
      <c r="G55" s="135"/>
      <c r="H55" s="86"/>
    </row>
    <row r="56" spans="3:8" x14ac:dyDescent="0.25">
      <c r="C56" s="61"/>
      <c r="D56" s="90" t="s">
        <v>241</v>
      </c>
      <c r="E56" s="91"/>
      <c r="F56" s="88"/>
      <c r="G56" s="135"/>
      <c r="H56" s="86"/>
    </row>
    <row r="57" spans="3:8" x14ac:dyDescent="0.25">
      <c r="C57" s="61"/>
      <c r="D57" s="90" t="s">
        <v>242</v>
      </c>
      <c r="E57" s="91"/>
      <c r="F57" s="88">
        <v>500</v>
      </c>
      <c r="G57" s="135"/>
      <c r="H57" s="86"/>
    </row>
    <row r="58" spans="3:8" x14ac:dyDescent="0.25">
      <c r="C58" s="61"/>
      <c r="D58" s="95" t="s">
        <v>243</v>
      </c>
      <c r="E58" s="91"/>
      <c r="F58" s="86"/>
      <c r="G58" s="135"/>
      <c r="H58" s="94">
        <f>SUM(F54:F57)</f>
        <v>500</v>
      </c>
    </row>
    <row r="59" spans="3:8" x14ac:dyDescent="0.25">
      <c r="C59" s="61"/>
      <c r="D59" s="87"/>
      <c r="E59" s="86"/>
      <c r="F59" s="86"/>
      <c r="G59" s="135"/>
      <c r="H59" s="86"/>
    </row>
    <row r="60" spans="3:8" x14ac:dyDescent="0.25">
      <c r="C60" s="61"/>
      <c r="D60" s="92" t="s">
        <v>244</v>
      </c>
      <c r="E60" s="93"/>
      <c r="F60" s="86"/>
      <c r="G60" s="135"/>
      <c r="H60" s="86"/>
    </row>
    <row r="61" spans="3:8" x14ac:dyDescent="0.25">
      <c r="C61" s="61"/>
      <c r="D61" s="90" t="s">
        <v>245</v>
      </c>
      <c r="E61" s="91"/>
      <c r="F61" s="88">
        <v>1092.53</v>
      </c>
      <c r="G61" s="135"/>
      <c r="H61" s="86"/>
    </row>
    <row r="62" spans="3:8" x14ac:dyDescent="0.25">
      <c r="C62" s="61"/>
      <c r="D62" s="90" t="s">
        <v>246</v>
      </c>
      <c r="E62" s="91"/>
      <c r="F62" s="88">
        <v>2455.36</v>
      </c>
      <c r="G62" s="135"/>
      <c r="H62" s="86"/>
    </row>
    <row r="63" spans="3:8" x14ac:dyDescent="0.25">
      <c r="C63" s="61"/>
      <c r="D63" s="92" t="s">
        <v>247</v>
      </c>
      <c r="E63" s="93"/>
      <c r="F63" s="86"/>
      <c r="G63" s="135"/>
      <c r="H63" s="86"/>
    </row>
    <row r="64" spans="3:8" x14ac:dyDescent="0.25">
      <c r="C64" s="61"/>
      <c r="D64" s="90" t="s">
        <v>248</v>
      </c>
      <c r="E64" s="86"/>
      <c r="F64" s="88"/>
      <c r="G64" s="135"/>
      <c r="H64" s="86"/>
    </row>
    <row r="65" spans="3:8" x14ac:dyDescent="0.25">
      <c r="C65" s="61"/>
      <c r="D65" s="90" t="s">
        <v>249</v>
      </c>
      <c r="E65" s="86"/>
      <c r="F65" s="88">
        <v>972.34</v>
      </c>
      <c r="G65" s="135"/>
      <c r="H65" s="86"/>
    </row>
    <row r="66" spans="3:8" x14ac:dyDescent="0.25">
      <c r="C66" s="61"/>
      <c r="D66" s="92" t="s">
        <v>250</v>
      </c>
      <c r="F66" s="86"/>
      <c r="G66" s="135"/>
      <c r="H66" s="94"/>
    </row>
    <row r="67" spans="3:8" x14ac:dyDescent="0.25">
      <c r="C67" s="61"/>
      <c r="D67" s="87"/>
      <c r="E67" s="86"/>
      <c r="F67" s="86"/>
      <c r="G67" s="135"/>
      <c r="H67" s="86"/>
    </row>
    <row r="68" spans="3:8" x14ac:dyDescent="0.25">
      <c r="C68" s="61"/>
      <c r="D68" s="90" t="s">
        <v>251</v>
      </c>
      <c r="E68" s="86"/>
      <c r="F68" s="88"/>
      <c r="G68" s="135"/>
      <c r="H68" s="86"/>
    </row>
    <row r="69" spans="3:8" x14ac:dyDescent="0.25">
      <c r="C69" s="61"/>
      <c r="D69" s="90" t="s">
        <v>252</v>
      </c>
      <c r="E69" s="86"/>
      <c r="F69" s="88">
        <v>1491.33</v>
      </c>
      <c r="G69" s="135"/>
      <c r="H69" s="86"/>
    </row>
    <row r="70" spans="3:8" x14ac:dyDescent="0.25">
      <c r="C70" s="61"/>
      <c r="D70" s="90" t="s">
        <v>253</v>
      </c>
      <c r="E70" s="86"/>
      <c r="F70" s="88"/>
      <c r="G70" s="135"/>
      <c r="H70" s="86"/>
    </row>
    <row r="71" spans="3:8" x14ac:dyDescent="0.25">
      <c r="C71" s="61"/>
      <c r="D71" s="90" t="s">
        <v>254</v>
      </c>
      <c r="E71" s="86"/>
      <c r="F71" s="88">
        <v>419.64</v>
      </c>
      <c r="G71" s="135"/>
      <c r="H71" s="86"/>
    </row>
    <row r="72" spans="3:8" x14ac:dyDescent="0.25">
      <c r="C72" s="61"/>
      <c r="D72" s="90" t="s">
        <v>255</v>
      </c>
      <c r="E72" s="86"/>
      <c r="F72" s="88">
        <v>495</v>
      </c>
      <c r="G72" s="135"/>
      <c r="H72" s="86"/>
    </row>
    <row r="73" spans="3:8" x14ac:dyDescent="0.25">
      <c r="C73" s="61"/>
      <c r="D73" s="90" t="s">
        <v>256</v>
      </c>
      <c r="E73" s="86"/>
      <c r="F73" s="88">
        <v>1671.1</v>
      </c>
      <c r="G73" s="135"/>
      <c r="H73" s="86"/>
    </row>
    <row r="74" spans="3:8" x14ac:dyDescent="0.25">
      <c r="C74" s="61"/>
      <c r="D74" s="90" t="s">
        <v>257</v>
      </c>
      <c r="E74" s="86"/>
      <c r="F74" s="88"/>
      <c r="G74" s="135"/>
      <c r="H74" s="86"/>
    </row>
    <row r="75" spans="3:8" x14ac:dyDescent="0.25">
      <c r="C75" s="61"/>
      <c r="D75" s="90" t="s">
        <v>371</v>
      </c>
      <c r="E75" s="86"/>
      <c r="F75" s="88">
        <v>531.22</v>
      </c>
      <c r="G75" s="135"/>
      <c r="H75" s="86"/>
    </row>
    <row r="76" spans="3:8" x14ac:dyDescent="0.25">
      <c r="C76" s="61"/>
      <c r="D76" s="90" t="s">
        <v>259</v>
      </c>
      <c r="E76" s="86"/>
      <c r="F76" s="88">
        <v>176.95</v>
      </c>
      <c r="G76" s="135"/>
      <c r="H76" s="86"/>
    </row>
    <row r="77" spans="3:8" x14ac:dyDescent="0.25">
      <c r="C77" s="61"/>
      <c r="D77" s="90" t="s">
        <v>260</v>
      </c>
      <c r="E77" s="86"/>
      <c r="F77" s="88">
        <v>118.94</v>
      </c>
      <c r="G77" s="135"/>
      <c r="H77" s="86"/>
    </row>
    <row r="78" spans="3:8" x14ac:dyDescent="0.25">
      <c r="C78" s="61"/>
      <c r="D78" s="95" t="s">
        <v>261</v>
      </c>
      <c r="E78" s="86"/>
      <c r="F78" s="86"/>
      <c r="G78" s="135"/>
      <c r="H78" s="94">
        <f>SUM(F61:F77)</f>
        <v>9424.4100000000017</v>
      </c>
    </row>
    <row r="79" spans="3:8" x14ac:dyDescent="0.25">
      <c r="C79" s="61"/>
      <c r="D79" s="87"/>
      <c r="E79" s="86"/>
      <c r="F79" s="86"/>
      <c r="G79" s="135"/>
      <c r="H79" s="86"/>
    </row>
    <row r="80" spans="3:8" x14ac:dyDescent="0.25">
      <c r="C80" s="61"/>
      <c r="D80" s="92" t="s">
        <v>262</v>
      </c>
      <c r="E80" s="86"/>
      <c r="F80" s="86"/>
      <c r="G80" s="135"/>
      <c r="H80" s="86"/>
    </row>
    <row r="81" spans="3:8" x14ac:dyDescent="0.25">
      <c r="C81" s="61"/>
      <c r="D81" s="90" t="s">
        <v>263</v>
      </c>
      <c r="E81" s="86"/>
      <c r="F81" s="88">
        <v>75</v>
      </c>
      <c r="G81" s="135"/>
      <c r="H81" s="86"/>
    </row>
    <row r="82" spans="3:8" x14ac:dyDescent="0.25">
      <c r="C82" s="61"/>
      <c r="D82" s="90" t="s">
        <v>264</v>
      </c>
      <c r="E82" s="86"/>
      <c r="F82" s="88">
        <v>108.2</v>
      </c>
      <c r="G82" s="135"/>
      <c r="H82" s="86"/>
    </row>
    <row r="83" spans="3:8" x14ac:dyDescent="0.25">
      <c r="C83" s="61"/>
      <c r="D83" s="90" t="s">
        <v>265</v>
      </c>
      <c r="F83" s="88">
        <v>1997.2</v>
      </c>
      <c r="G83" s="135"/>
      <c r="H83" s="86"/>
    </row>
    <row r="84" spans="3:8" x14ac:dyDescent="0.25">
      <c r="C84" s="61"/>
      <c r="D84" s="95" t="s">
        <v>266</v>
      </c>
      <c r="E84" s="86"/>
      <c r="G84" s="135"/>
      <c r="H84" s="94">
        <f>SUM(F81:F83)</f>
        <v>2180.4</v>
      </c>
    </row>
    <row r="85" spans="3:8" x14ac:dyDescent="0.25">
      <c r="C85" s="61"/>
      <c r="D85" s="87"/>
      <c r="E85" s="86"/>
      <c r="F85" s="86"/>
      <c r="G85" s="135"/>
      <c r="H85" s="86"/>
    </row>
    <row r="86" spans="3:8" x14ac:dyDescent="0.25">
      <c r="C86" s="61"/>
      <c r="D86" s="92" t="s">
        <v>267</v>
      </c>
      <c r="E86" s="86"/>
      <c r="F86" s="86"/>
      <c r="G86" s="135"/>
      <c r="H86" s="86"/>
    </row>
    <row r="87" spans="3:8" x14ac:dyDescent="0.25">
      <c r="C87" s="61"/>
      <c r="D87" s="90" t="s">
        <v>268</v>
      </c>
      <c r="E87" s="86"/>
      <c r="F87" s="88"/>
      <c r="G87" s="135"/>
      <c r="H87" s="86"/>
    </row>
    <row r="88" spans="3:8" x14ac:dyDescent="0.25">
      <c r="C88" s="61"/>
      <c r="D88" s="90" t="s">
        <v>269</v>
      </c>
      <c r="E88" s="86"/>
      <c r="F88" s="88"/>
      <c r="G88" s="135"/>
      <c r="H88" s="86"/>
    </row>
    <row r="89" spans="3:8" x14ac:dyDescent="0.25">
      <c r="C89" s="61"/>
      <c r="D89" s="90" t="s">
        <v>270</v>
      </c>
      <c r="E89" s="86"/>
      <c r="F89" s="88">
        <v>17821.310000000001</v>
      </c>
      <c r="G89" s="135"/>
      <c r="H89" s="86"/>
    </row>
    <row r="90" spans="3:8" x14ac:dyDescent="0.25">
      <c r="C90" s="61"/>
      <c r="D90" s="90" t="s">
        <v>271</v>
      </c>
      <c r="E90" s="86"/>
      <c r="F90" s="88">
        <v>20942.45</v>
      </c>
      <c r="G90" s="135"/>
      <c r="H90" s="86"/>
    </row>
    <row r="91" spans="3:8" x14ac:dyDescent="0.25">
      <c r="C91" s="61"/>
      <c r="D91" s="90" t="s">
        <v>272</v>
      </c>
      <c r="E91" s="86"/>
      <c r="F91" s="88"/>
      <c r="G91" s="135"/>
      <c r="H91" s="86"/>
    </row>
    <row r="92" spans="3:8" x14ac:dyDescent="0.25">
      <c r="C92" s="61"/>
      <c r="D92" s="90" t="s">
        <v>273</v>
      </c>
      <c r="E92" s="86"/>
      <c r="F92" s="88"/>
      <c r="G92" s="135"/>
      <c r="H92" s="86"/>
    </row>
    <row r="93" spans="3:8" x14ac:dyDescent="0.25">
      <c r="C93" s="61"/>
      <c r="D93" s="90" t="s">
        <v>274</v>
      </c>
      <c r="E93" s="86"/>
      <c r="F93" s="88">
        <v>1789.67</v>
      </c>
      <c r="G93" s="135"/>
      <c r="H93" s="86"/>
    </row>
    <row r="94" spans="3:8" x14ac:dyDescent="0.25">
      <c r="C94" s="61"/>
      <c r="D94" s="90" t="s">
        <v>61</v>
      </c>
      <c r="E94" s="86"/>
      <c r="F94" s="88">
        <v>27395</v>
      </c>
      <c r="G94" s="135"/>
      <c r="H94" s="86"/>
    </row>
    <row r="95" spans="3:8" x14ac:dyDescent="0.25">
      <c r="C95" s="61"/>
      <c r="D95" s="90" t="s">
        <v>275</v>
      </c>
      <c r="E95" s="86"/>
      <c r="F95" s="88"/>
      <c r="G95" s="135"/>
      <c r="H95" s="86"/>
    </row>
    <row r="96" spans="3:8" x14ac:dyDescent="0.25">
      <c r="C96" s="61"/>
      <c r="D96" s="90" t="s">
        <v>276</v>
      </c>
      <c r="E96" s="86"/>
      <c r="F96" s="88"/>
      <c r="G96" s="135"/>
      <c r="H96" s="86"/>
    </row>
    <row r="97" spans="3:8" x14ac:dyDescent="0.25">
      <c r="C97" s="61"/>
      <c r="D97" s="90" t="s">
        <v>277</v>
      </c>
      <c r="E97" s="86"/>
      <c r="F97" s="88"/>
      <c r="G97" s="135"/>
      <c r="H97" s="86"/>
    </row>
    <row r="98" spans="3:8" x14ac:dyDescent="0.25">
      <c r="C98" s="61"/>
      <c r="D98" s="90" t="s">
        <v>278</v>
      </c>
      <c r="E98" s="86"/>
      <c r="F98" s="88"/>
      <c r="G98" s="135"/>
      <c r="H98" s="86"/>
    </row>
    <row r="99" spans="3:8" x14ac:dyDescent="0.25">
      <c r="C99" s="61"/>
      <c r="D99" s="90" t="s">
        <v>279</v>
      </c>
      <c r="E99" s="86"/>
      <c r="F99" s="88"/>
      <c r="G99" s="135"/>
      <c r="H99" s="86"/>
    </row>
    <row r="100" spans="3:8" x14ac:dyDescent="0.25">
      <c r="C100" s="61"/>
      <c r="D100" s="90" t="s">
        <v>280</v>
      </c>
      <c r="E100" s="86"/>
      <c r="F100" s="88"/>
      <c r="G100" s="135"/>
      <c r="H100" s="86"/>
    </row>
    <row r="101" spans="3:8" x14ac:dyDescent="0.25">
      <c r="C101" s="61"/>
      <c r="D101" s="90" t="s">
        <v>281</v>
      </c>
      <c r="E101" s="86"/>
      <c r="F101" s="88"/>
      <c r="G101" s="135"/>
      <c r="H101" s="86"/>
    </row>
    <row r="102" spans="3:8" x14ac:dyDescent="0.25">
      <c r="C102" s="61"/>
      <c r="D102" s="90" t="s">
        <v>282</v>
      </c>
      <c r="E102" s="86"/>
      <c r="F102" s="88">
        <v>243.52</v>
      </c>
      <c r="G102" s="135"/>
      <c r="H102" s="86"/>
    </row>
    <row r="103" spans="3:8" x14ac:dyDescent="0.25">
      <c r="C103" s="61"/>
      <c r="D103" s="90" t="s">
        <v>283</v>
      </c>
      <c r="E103" s="86"/>
      <c r="F103" s="88">
        <v>25.67</v>
      </c>
      <c r="G103" s="135"/>
      <c r="H103" s="86"/>
    </row>
    <row r="104" spans="3:8" x14ac:dyDescent="0.25">
      <c r="C104" s="61"/>
      <c r="D104" s="90" t="s">
        <v>284</v>
      </c>
      <c r="E104" s="86"/>
      <c r="F104" s="88">
        <v>784.02</v>
      </c>
      <c r="G104" s="135"/>
      <c r="H104" s="86"/>
    </row>
    <row r="105" spans="3:8" x14ac:dyDescent="0.25">
      <c r="C105" s="61"/>
      <c r="D105" s="90" t="s">
        <v>285</v>
      </c>
      <c r="E105" s="86"/>
      <c r="F105" s="88">
        <v>645.9</v>
      </c>
      <c r="G105" s="135"/>
      <c r="H105" s="86"/>
    </row>
    <row r="106" spans="3:8" x14ac:dyDescent="0.25">
      <c r="C106" s="61"/>
      <c r="D106" s="90" t="s">
        <v>286</v>
      </c>
      <c r="E106" s="86"/>
      <c r="F106" s="88">
        <v>277.2</v>
      </c>
      <c r="G106" s="135"/>
      <c r="H106" s="86"/>
    </row>
    <row r="107" spans="3:8" x14ac:dyDescent="0.25">
      <c r="C107" s="61"/>
      <c r="D107" s="90" t="s">
        <v>358</v>
      </c>
      <c r="E107" s="86"/>
      <c r="F107" s="88">
        <v>488.29</v>
      </c>
      <c r="G107" s="135"/>
      <c r="H107" s="86"/>
    </row>
    <row r="108" spans="3:8" x14ac:dyDescent="0.25">
      <c r="C108" s="61"/>
      <c r="D108" s="90" t="s">
        <v>288</v>
      </c>
      <c r="E108" s="86"/>
      <c r="F108" s="88"/>
      <c r="G108" s="135"/>
      <c r="H108" s="86"/>
    </row>
    <row r="109" spans="3:8" x14ac:dyDescent="0.25">
      <c r="C109" s="61"/>
      <c r="D109" s="95" t="s">
        <v>289</v>
      </c>
      <c r="E109" s="86"/>
      <c r="F109" s="86"/>
      <c r="G109" s="135"/>
      <c r="H109" s="94">
        <f>SUM(F87:F108)</f>
        <v>70413.029999999984</v>
      </c>
    </row>
    <row r="110" spans="3:8" x14ac:dyDescent="0.25">
      <c r="C110" s="61"/>
      <c r="D110" s="87"/>
      <c r="E110" s="86"/>
      <c r="F110" s="86"/>
      <c r="G110" s="135"/>
      <c r="H110" s="86"/>
    </row>
    <row r="111" spans="3:8" x14ac:dyDescent="0.25">
      <c r="C111" s="61"/>
      <c r="D111" s="92" t="s">
        <v>290</v>
      </c>
      <c r="E111" s="86"/>
      <c r="F111" s="86"/>
      <c r="G111" s="135"/>
      <c r="H111" s="86"/>
    </row>
    <row r="112" spans="3:8" x14ac:dyDescent="0.25">
      <c r="C112" s="61"/>
      <c r="D112" s="90" t="s">
        <v>291</v>
      </c>
      <c r="E112" s="86"/>
      <c r="F112" s="88"/>
      <c r="G112" s="135"/>
      <c r="H112" s="86"/>
    </row>
    <row r="113" spans="3:8" x14ac:dyDescent="0.25">
      <c r="C113" s="61"/>
      <c r="D113" s="90" t="s">
        <v>292</v>
      </c>
      <c r="E113" s="86"/>
      <c r="F113" s="88"/>
      <c r="G113" s="135"/>
      <c r="H113" s="86"/>
    </row>
    <row r="114" spans="3:8" x14ac:dyDescent="0.25">
      <c r="C114" s="61"/>
      <c r="D114" s="90" t="s">
        <v>293</v>
      </c>
      <c r="E114" s="86"/>
      <c r="F114" s="88"/>
      <c r="G114" s="135"/>
      <c r="H114" s="86"/>
    </row>
    <row r="115" spans="3:8" x14ac:dyDescent="0.25">
      <c r="C115" s="61"/>
      <c r="D115" s="95" t="s">
        <v>294</v>
      </c>
      <c r="E115" s="86"/>
      <c r="F115" s="86"/>
      <c r="G115" s="135"/>
      <c r="H115" s="94">
        <f>SUM(F112:F114)</f>
        <v>0</v>
      </c>
    </row>
    <row r="116" spans="3:8" x14ac:dyDescent="0.25">
      <c r="C116" s="61"/>
      <c r="D116" s="87"/>
      <c r="E116" s="86"/>
      <c r="F116" s="86"/>
      <c r="G116" s="135"/>
      <c r="H116" s="86"/>
    </row>
    <row r="117" spans="3:8" x14ac:dyDescent="0.25">
      <c r="C117" s="61"/>
      <c r="D117" s="92" t="s">
        <v>295</v>
      </c>
      <c r="E117" s="86"/>
      <c r="F117" s="86"/>
      <c r="G117" s="135"/>
      <c r="H117" s="86"/>
    </row>
    <row r="118" spans="3:8" x14ac:dyDescent="0.25">
      <c r="C118" s="61"/>
      <c r="D118" s="90" t="s">
        <v>296</v>
      </c>
      <c r="E118" s="86"/>
      <c r="F118" s="88">
        <v>107.37</v>
      </c>
      <c r="G118" s="135"/>
      <c r="H118" s="86"/>
    </row>
    <row r="119" spans="3:8" x14ac:dyDescent="0.25">
      <c r="C119" s="61"/>
      <c r="D119" s="90" t="s">
        <v>297</v>
      </c>
      <c r="E119" s="86"/>
      <c r="F119" s="88">
        <v>179.89</v>
      </c>
      <c r="G119" s="135"/>
      <c r="H119" s="86"/>
    </row>
    <row r="120" spans="3:8" x14ac:dyDescent="0.25">
      <c r="C120" s="61"/>
      <c r="D120" s="90" t="s">
        <v>298</v>
      </c>
      <c r="E120" s="86"/>
      <c r="F120" s="88">
        <v>48.1</v>
      </c>
      <c r="G120" s="135"/>
      <c r="H120" s="86"/>
    </row>
    <row r="121" spans="3:8" x14ac:dyDescent="0.25">
      <c r="C121" s="61"/>
      <c r="D121" s="90" t="s">
        <v>299</v>
      </c>
      <c r="E121" s="86"/>
      <c r="F121" s="88">
        <v>32.82</v>
      </c>
      <c r="G121" s="135"/>
      <c r="H121" s="86"/>
    </row>
    <row r="122" spans="3:8" x14ac:dyDescent="0.25">
      <c r="C122" s="61"/>
      <c r="D122" s="95" t="s">
        <v>300</v>
      </c>
      <c r="E122" s="86"/>
      <c r="F122" s="86"/>
      <c r="G122" s="135"/>
      <c r="H122" s="94">
        <f>SUM(F118:F121)</f>
        <v>368.18</v>
      </c>
    </row>
    <row r="123" spans="3:8" x14ac:dyDescent="0.25">
      <c r="C123" s="61"/>
      <c r="D123" s="87"/>
      <c r="E123" s="86"/>
      <c r="F123" s="86"/>
      <c r="G123" s="135"/>
      <c r="H123" s="86"/>
    </row>
    <row r="124" spans="3:8" x14ac:dyDescent="0.25">
      <c r="C124" s="61"/>
      <c r="D124" s="92" t="s">
        <v>301</v>
      </c>
      <c r="E124" s="86"/>
      <c r="F124" s="86"/>
      <c r="G124" s="135"/>
      <c r="H124" s="86"/>
    </row>
    <row r="125" spans="3:8" x14ac:dyDescent="0.25">
      <c r="C125" s="61"/>
      <c r="D125" s="90" t="s">
        <v>302</v>
      </c>
      <c r="E125" s="86"/>
      <c r="F125" s="88">
        <v>53.5</v>
      </c>
      <c r="G125" s="135"/>
      <c r="H125" s="86"/>
    </row>
    <row r="126" spans="3:8" x14ac:dyDescent="0.25">
      <c r="C126" s="61"/>
      <c r="D126" s="90" t="s">
        <v>303</v>
      </c>
      <c r="E126" s="86"/>
      <c r="F126" s="88"/>
      <c r="G126" s="135"/>
      <c r="H126" s="86"/>
    </row>
    <row r="127" spans="3:8" x14ac:dyDescent="0.25">
      <c r="C127" s="61"/>
      <c r="D127" s="90" t="s">
        <v>304</v>
      </c>
      <c r="E127" s="86"/>
      <c r="F127" s="88"/>
      <c r="G127" s="135"/>
      <c r="H127" s="86"/>
    </row>
    <row r="128" spans="3:8" x14ac:dyDescent="0.25">
      <c r="C128" s="61"/>
      <c r="D128" s="90" t="s">
        <v>305</v>
      </c>
      <c r="E128" s="86"/>
      <c r="F128" s="88"/>
      <c r="G128" s="135"/>
      <c r="H128" s="86"/>
    </row>
    <row r="129" spans="3:8" x14ac:dyDescent="0.25">
      <c r="C129" s="61"/>
      <c r="D129" s="90" t="s">
        <v>306</v>
      </c>
      <c r="E129" s="86"/>
      <c r="F129" s="88"/>
      <c r="G129" s="135"/>
      <c r="H129" s="86"/>
    </row>
    <row r="130" spans="3:8" x14ac:dyDescent="0.25">
      <c r="C130" s="61"/>
      <c r="D130" s="90" t="s">
        <v>307</v>
      </c>
      <c r="E130" s="86"/>
      <c r="F130" s="88"/>
      <c r="G130" s="135"/>
      <c r="H130" s="86"/>
    </row>
    <row r="131" spans="3:8" x14ac:dyDescent="0.25">
      <c r="C131" s="61"/>
      <c r="D131" s="90" t="s">
        <v>308</v>
      </c>
      <c r="E131" s="86"/>
      <c r="F131" s="88"/>
      <c r="G131" s="135"/>
      <c r="H131" s="86"/>
    </row>
    <row r="132" spans="3:8" x14ac:dyDescent="0.25">
      <c r="C132" s="61"/>
      <c r="D132" s="95" t="s">
        <v>309</v>
      </c>
      <c r="E132" s="86"/>
      <c r="F132" s="86"/>
      <c r="G132" s="135"/>
      <c r="H132" s="94">
        <f>SUM(F125:F130)</f>
        <v>53.5</v>
      </c>
    </row>
    <row r="133" spans="3:8" x14ac:dyDescent="0.25">
      <c r="C133" s="61"/>
      <c r="D133" s="87"/>
      <c r="E133" s="86"/>
      <c r="F133" s="86"/>
      <c r="G133" s="135"/>
      <c r="H133" s="86"/>
    </row>
    <row r="134" spans="3:8" x14ac:dyDescent="0.25">
      <c r="C134" s="61"/>
      <c r="D134" s="92" t="s">
        <v>310</v>
      </c>
      <c r="E134" s="86"/>
      <c r="F134" s="86"/>
      <c r="G134" s="135"/>
      <c r="H134" s="86"/>
    </row>
    <row r="135" spans="3:8" x14ac:dyDescent="0.25">
      <c r="C135" s="61"/>
      <c r="D135" s="92" t="s">
        <v>311</v>
      </c>
      <c r="E135" s="86"/>
      <c r="F135" s="86"/>
      <c r="G135" s="135"/>
      <c r="H135" s="86"/>
    </row>
    <row r="136" spans="3:8" x14ac:dyDescent="0.25">
      <c r="C136" s="61"/>
      <c r="D136" s="90" t="s">
        <v>312</v>
      </c>
      <c r="E136" s="86"/>
      <c r="F136" s="88">
        <v>27.72</v>
      </c>
      <c r="G136" s="135"/>
      <c r="H136" s="86"/>
    </row>
    <row r="137" spans="3:8" x14ac:dyDescent="0.25">
      <c r="C137" s="61"/>
      <c r="D137" s="90" t="s">
        <v>313</v>
      </c>
      <c r="E137" s="86"/>
      <c r="F137" s="88">
        <v>57.44</v>
      </c>
      <c r="G137" s="135"/>
      <c r="H137" s="86"/>
    </row>
    <row r="138" spans="3:8" x14ac:dyDescent="0.25">
      <c r="C138" s="61"/>
      <c r="D138" s="90" t="s">
        <v>314</v>
      </c>
      <c r="E138" s="86"/>
      <c r="F138" s="88">
        <v>31.67</v>
      </c>
      <c r="G138" s="135"/>
      <c r="H138" s="86"/>
    </row>
    <row r="139" spans="3:8" x14ac:dyDescent="0.25">
      <c r="C139" s="61"/>
      <c r="D139" s="90" t="s">
        <v>315</v>
      </c>
      <c r="E139" s="86"/>
      <c r="F139" s="88">
        <v>1621.73</v>
      </c>
      <c r="G139" s="135"/>
      <c r="H139" s="86"/>
    </row>
    <row r="140" spans="3:8" x14ac:dyDescent="0.25">
      <c r="C140" s="61"/>
      <c r="D140" s="90" t="s">
        <v>316</v>
      </c>
      <c r="E140" s="86"/>
      <c r="F140" s="88">
        <v>678.31</v>
      </c>
      <c r="G140" s="135"/>
      <c r="H140" s="86"/>
    </row>
    <row r="141" spans="3:8" x14ac:dyDescent="0.25">
      <c r="C141" s="61"/>
      <c r="D141" s="90" t="s">
        <v>317</v>
      </c>
      <c r="E141" s="86"/>
      <c r="F141" s="88">
        <v>41.15</v>
      </c>
      <c r="G141" s="135"/>
      <c r="H141" s="86"/>
    </row>
    <row r="142" spans="3:8" x14ac:dyDescent="0.25">
      <c r="C142" s="61"/>
      <c r="D142" s="90" t="s">
        <v>318</v>
      </c>
      <c r="E142" s="86"/>
      <c r="F142" s="88">
        <v>231.49</v>
      </c>
      <c r="G142" s="135"/>
      <c r="H142" s="86"/>
    </row>
    <row r="143" spans="3:8" x14ac:dyDescent="0.25">
      <c r="C143" s="61"/>
      <c r="D143" s="95" t="s">
        <v>319</v>
      </c>
      <c r="F143" s="86"/>
      <c r="G143" s="94">
        <f>SUM(F136:F142)</f>
        <v>2689.51</v>
      </c>
      <c r="H143" s="136"/>
    </row>
    <row r="144" spans="3:8" x14ac:dyDescent="0.25">
      <c r="C144" s="61"/>
      <c r="D144" s="90"/>
      <c r="E144" s="86"/>
      <c r="F144" s="86"/>
      <c r="G144" s="135"/>
      <c r="H144" s="86"/>
    </row>
    <row r="145" spans="3:8" x14ac:dyDescent="0.25">
      <c r="C145" s="61"/>
      <c r="D145" s="92" t="s">
        <v>320</v>
      </c>
      <c r="E145" s="86"/>
      <c r="F145" s="86"/>
      <c r="G145" s="135"/>
      <c r="H145" s="86"/>
    </row>
    <row r="146" spans="3:8" x14ac:dyDescent="0.25">
      <c r="C146" s="61"/>
      <c r="D146" s="90" t="s">
        <v>359</v>
      </c>
      <c r="E146" s="86"/>
      <c r="F146" s="88"/>
      <c r="G146" s="135"/>
      <c r="H146" s="86"/>
    </row>
    <row r="147" spans="3:8" x14ac:dyDescent="0.25">
      <c r="C147" s="61"/>
      <c r="D147" s="90" t="s">
        <v>322</v>
      </c>
      <c r="E147" s="86"/>
      <c r="F147" s="88">
        <v>92.69</v>
      </c>
      <c r="G147" s="135"/>
      <c r="H147" s="86"/>
    </row>
    <row r="148" spans="3:8" x14ac:dyDescent="0.25">
      <c r="C148" s="61"/>
      <c r="D148" s="90" t="s">
        <v>323</v>
      </c>
      <c r="E148" s="86"/>
      <c r="F148" s="88"/>
      <c r="G148" s="135"/>
      <c r="H148" s="86"/>
    </row>
    <row r="149" spans="3:8" x14ac:dyDescent="0.25">
      <c r="C149" s="61"/>
      <c r="D149" s="90" t="s">
        <v>324</v>
      </c>
      <c r="E149" s="86"/>
      <c r="F149" s="88">
        <v>73.55</v>
      </c>
      <c r="G149" s="135"/>
      <c r="H149" s="86"/>
    </row>
    <row r="150" spans="3:8" x14ac:dyDescent="0.25">
      <c r="C150" s="61"/>
      <c r="D150" s="90" t="s">
        <v>325</v>
      </c>
      <c r="E150" s="86"/>
      <c r="F150" s="88"/>
      <c r="G150" s="135"/>
      <c r="H150" s="86"/>
    </row>
    <row r="151" spans="3:8" x14ac:dyDescent="0.25">
      <c r="C151" s="61"/>
      <c r="D151" s="95" t="s">
        <v>326</v>
      </c>
      <c r="F151" s="86"/>
      <c r="G151" s="94">
        <f>SUM(F146:F150)</f>
        <v>166.24</v>
      </c>
      <c r="H151" s="137"/>
    </row>
    <row r="152" spans="3:8" x14ac:dyDescent="0.25">
      <c r="C152" s="61"/>
      <c r="D152" s="90"/>
      <c r="E152" s="86"/>
      <c r="F152" s="86"/>
      <c r="G152" s="135"/>
      <c r="H152" s="86"/>
    </row>
    <row r="153" spans="3:8" x14ac:dyDescent="0.25">
      <c r="C153" s="61"/>
      <c r="D153" s="92" t="s">
        <v>327</v>
      </c>
      <c r="E153" s="86"/>
      <c r="F153" s="86"/>
      <c r="G153" s="135"/>
      <c r="H153" s="86"/>
    </row>
    <row r="154" spans="3:8" x14ac:dyDescent="0.25">
      <c r="C154" s="61"/>
      <c r="D154" s="90" t="s">
        <v>328</v>
      </c>
      <c r="E154" s="86"/>
      <c r="F154" s="88">
        <v>705.17</v>
      </c>
      <c r="G154" s="135"/>
      <c r="H154" s="86"/>
    </row>
    <row r="155" spans="3:8" x14ac:dyDescent="0.25">
      <c r="C155" s="61"/>
      <c r="D155" s="90" t="s">
        <v>329</v>
      </c>
      <c r="E155" s="86"/>
      <c r="F155" s="88">
        <v>65.040000000000006</v>
      </c>
      <c r="G155" s="135"/>
      <c r="H155" s="86"/>
    </row>
    <row r="156" spans="3:8" x14ac:dyDescent="0.25">
      <c r="C156" s="61"/>
      <c r="D156" s="90" t="s">
        <v>330</v>
      </c>
      <c r="E156" s="86"/>
      <c r="F156" s="88">
        <v>513.20000000000005</v>
      </c>
      <c r="G156" s="135"/>
      <c r="H156" s="86"/>
    </row>
    <row r="157" spans="3:8" x14ac:dyDescent="0.25">
      <c r="C157" s="61"/>
      <c r="D157" s="90" t="s">
        <v>331</v>
      </c>
      <c r="E157" s="86"/>
      <c r="F157" s="88">
        <v>45.6</v>
      </c>
      <c r="G157" s="135"/>
      <c r="H157" s="86"/>
    </row>
    <row r="158" spans="3:8" x14ac:dyDescent="0.25">
      <c r="C158" s="61"/>
      <c r="D158" s="90" t="s">
        <v>332</v>
      </c>
      <c r="E158" s="86"/>
      <c r="F158" s="88">
        <v>717.84</v>
      </c>
      <c r="G158" s="135"/>
      <c r="H158" s="86"/>
    </row>
    <row r="159" spans="3:8" x14ac:dyDescent="0.25">
      <c r="C159" s="61"/>
      <c r="D159" s="95" t="s">
        <v>333</v>
      </c>
      <c r="F159" s="86"/>
      <c r="G159" s="94">
        <f>SUM(F154:F158)</f>
        <v>2046.85</v>
      </c>
      <c r="H159" s="137"/>
    </row>
    <row r="160" spans="3:8" x14ac:dyDescent="0.25">
      <c r="C160" s="61"/>
      <c r="D160" s="87"/>
      <c r="E160" s="86"/>
      <c r="F160" s="86"/>
      <c r="G160" s="135"/>
      <c r="H160" s="86"/>
    </row>
    <row r="161" spans="3:8" x14ac:dyDescent="0.25">
      <c r="C161" s="61"/>
      <c r="D161" s="92" t="s">
        <v>334</v>
      </c>
      <c r="E161" s="86"/>
      <c r="F161" s="86"/>
      <c r="G161" s="135"/>
      <c r="H161" s="86"/>
    </row>
    <row r="162" spans="3:8" x14ac:dyDescent="0.25">
      <c r="C162" s="61"/>
      <c r="D162" s="90" t="s">
        <v>335</v>
      </c>
      <c r="E162" s="86"/>
      <c r="F162" s="88">
        <v>1056.95</v>
      </c>
      <c r="G162" s="135"/>
      <c r="H162" s="86"/>
    </row>
    <row r="163" spans="3:8" x14ac:dyDescent="0.25">
      <c r="C163" s="61"/>
      <c r="D163" s="90" t="s">
        <v>336</v>
      </c>
      <c r="E163" s="86"/>
      <c r="F163" s="88">
        <v>95.14</v>
      </c>
      <c r="G163" s="135"/>
      <c r="H163" s="86"/>
    </row>
    <row r="164" spans="3:8" x14ac:dyDescent="0.25">
      <c r="C164" s="61"/>
      <c r="D164" s="90" t="s">
        <v>337</v>
      </c>
      <c r="E164" s="86"/>
      <c r="F164" s="88">
        <v>804.6</v>
      </c>
      <c r="G164" s="135"/>
      <c r="H164" s="86"/>
    </row>
    <row r="165" spans="3:8" x14ac:dyDescent="0.25">
      <c r="C165" s="61"/>
      <c r="D165" s="95" t="s">
        <v>338</v>
      </c>
      <c r="F165" s="86"/>
      <c r="G165" s="94">
        <f>SUM(F162:F164)</f>
        <v>1956.69</v>
      </c>
      <c r="H165" s="138"/>
    </row>
    <row r="166" spans="3:8" x14ac:dyDescent="0.25">
      <c r="C166" s="61"/>
      <c r="D166" s="87"/>
      <c r="E166" s="86"/>
      <c r="F166" s="86"/>
      <c r="G166" s="135"/>
      <c r="H166" s="86"/>
    </row>
    <row r="167" spans="3:8" x14ac:dyDescent="0.25">
      <c r="C167" s="61"/>
      <c r="D167" s="95" t="s">
        <v>339</v>
      </c>
      <c r="E167" s="86"/>
      <c r="F167" s="86"/>
      <c r="G167" s="135"/>
      <c r="H167" s="94">
        <f>SUM(G143:G165)</f>
        <v>6859.2900000000009</v>
      </c>
    </row>
    <row r="168" spans="3:8" x14ac:dyDescent="0.25">
      <c r="C168" s="61"/>
      <c r="D168" s="87"/>
      <c r="E168" s="86"/>
      <c r="F168" s="86"/>
      <c r="G168" s="135"/>
      <c r="H168" s="86"/>
    </row>
    <row r="169" spans="3:8" x14ac:dyDescent="0.25">
      <c r="C169" s="61"/>
      <c r="D169" s="92" t="s">
        <v>340</v>
      </c>
      <c r="E169" s="86"/>
      <c r="F169" s="86"/>
      <c r="G169" s="135"/>
      <c r="H169" s="86"/>
    </row>
    <row r="170" spans="3:8" x14ac:dyDescent="0.25">
      <c r="C170" s="61"/>
      <c r="D170" s="97" t="s">
        <v>341</v>
      </c>
      <c r="E170" s="86"/>
      <c r="F170" s="88"/>
      <c r="G170" s="135"/>
      <c r="H170" s="86"/>
    </row>
    <row r="171" spans="3:8" x14ac:dyDescent="0.25">
      <c r="C171" s="61"/>
      <c r="D171" s="87" t="s">
        <v>342</v>
      </c>
      <c r="E171" s="86"/>
      <c r="F171" s="88">
        <v>1904</v>
      </c>
      <c r="G171" s="135"/>
      <c r="H171" s="86"/>
    </row>
    <row r="172" spans="3:8" x14ac:dyDescent="0.25">
      <c r="C172" s="61"/>
      <c r="D172" s="87" t="s">
        <v>343</v>
      </c>
      <c r="E172" s="86"/>
      <c r="F172" s="88">
        <v>10175.620000000001</v>
      </c>
      <c r="G172" s="135"/>
      <c r="H172" s="86"/>
    </row>
    <row r="173" spans="3:8" x14ac:dyDescent="0.25">
      <c r="C173" s="61"/>
      <c r="D173" s="87" t="s">
        <v>344</v>
      </c>
      <c r="E173" s="86"/>
      <c r="F173" s="88"/>
      <c r="G173" s="135"/>
      <c r="H173" s="86"/>
    </row>
    <row r="174" spans="3:8" x14ac:dyDescent="0.25">
      <c r="C174" s="61"/>
      <c r="D174" s="87" t="s">
        <v>345</v>
      </c>
      <c r="E174" s="86"/>
      <c r="F174" s="88"/>
      <c r="G174" s="135"/>
      <c r="H174" s="86"/>
    </row>
    <row r="175" spans="3:8" x14ac:dyDescent="0.25">
      <c r="C175" s="61"/>
      <c r="D175" s="87" t="s">
        <v>346</v>
      </c>
      <c r="E175" s="86"/>
      <c r="F175" s="88"/>
      <c r="G175" s="135"/>
      <c r="H175" s="86"/>
    </row>
    <row r="176" spans="3:8" x14ac:dyDescent="0.25">
      <c r="C176" s="61"/>
      <c r="D176" s="89" t="s">
        <v>347</v>
      </c>
      <c r="E176" s="86"/>
      <c r="F176" s="86"/>
      <c r="G176" s="135"/>
      <c r="H176" s="94">
        <f>SUM(F170:F175)</f>
        <v>12079.62</v>
      </c>
    </row>
    <row r="177" spans="3:8" x14ac:dyDescent="0.25">
      <c r="C177" s="61"/>
      <c r="D177" s="89"/>
      <c r="E177" s="86"/>
      <c r="F177" s="86"/>
      <c r="G177" s="135"/>
      <c r="H177" s="86"/>
    </row>
    <row r="178" spans="3:8" x14ac:dyDescent="0.25">
      <c r="C178" s="61"/>
      <c r="D178" s="89" t="s">
        <v>348</v>
      </c>
      <c r="E178" s="86"/>
      <c r="F178" s="86"/>
      <c r="G178" s="135"/>
      <c r="H178" s="86"/>
    </row>
    <row r="179" spans="3:8" x14ac:dyDescent="0.25">
      <c r="C179" s="61"/>
      <c r="D179" s="87" t="s">
        <v>349</v>
      </c>
      <c r="E179" s="86"/>
      <c r="F179" s="88"/>
      <c r="G179" s="135"/>
      <c r="H179" s="86"/>
    </row>
    <row r="180" spans="3:8" x14ac:dyDescent="0.25">
      <c r="C180" s="61"/>
      <c r="D180" s="89" t="s">
        <v>350</v>
      </c>
      <c r="E180" s="86"/>
      <c r="F180" s="86"/>
      <c r="G180" s="135"/>
      <c r="H180" s="94">
        <f>SUM(F179)</f>
        <v>0</v>
      </c>
    </row>
    <row r="181" spans="3:8" x14ac:dyDescent="0.25">
      <c r="C181" s="61"/>
      <c r="D181" s="87"/>
      <c r="E181" s="86"/>
      <c r="F181" s="86"/>
      <c r="G181" s="135"/>
      <c r="H181" s="86"/>
    </row>
    <row r="182" spans="3:8" x14ac:dyDescent="0.25">
      <c r="C182" s="61"/>
      <c r="D182" s="89" t="s">
        <v>351</v>
      </c>
      <c r="E182" s="86"/>
      <c r="F182" s="86"/>
      <c r="G182" s="135"/>
      <c r="H182" s="86"/>
    </row>
    <row r="183" spans="3:8" x14ac:dyDescent="0.25">
      <c r="C183" s="61"/>
      <c r="D183" s="87" t="s">
        <v>352</v>
      </c>
      <c r="E183" s="86"/>
      <c r="F183" s="88"/>
      <c r="G183" s="135"/>
      <c r="H183" s="86"/>
    </row>
    <row r="184" spans="3:8" x14ac:dyDescent="0.25">
      <c r="C184" s="61"/>
      <c r="D184" s="87" t="s">
        <v>353</v>
      </c>
      <c r="E184" s="86"/>
      <c r="F184" s="88"/>
      <c r="G184" s="135"/>
      <c r="H184" s="86"/>
    </row>
    <row r="185" spans="3:8" x14ac:dyDescent="0.25">
      <c r="C185" s="61"/>
      <c r="D185" s="89" t="s">
        <v>354</v>
      </c>
      <c r="E185" s="86"/>
      <c r="F185" s="86"/>
      <c r="G185" s="135"/>
      <c r="H185" s="94">
        <f>SUM(F183:F184)</f>
        <v>0</v>
      </c>
    </row>
    <row r="186" spans="3:8" x14ac:dyDescent="0.25">
      <c r="C186" s="61"/>
      <c r="D186" s="87"/>
      <c r="E186" s="86"/>
      <c r="F186" s="86"/>
      <c r="G186" s="135"/>
      <c r="H186" s="86"/>
    </row>
    <row r="187" spans="3:8" ht="18.75" x14ac:dyDescent="0.3">
      <c r="C187" s="141" t="s">
        <v>355</v>
      </c>
      <c r="D187" s="142"/>
      <c r="E187" s="86"/>
      <c r="F187" s="86"/>
      <c r="G187" s="135"/>
      <c r="H187" s="94">
        <f>SUM(H26:H185)</f>
        <v>222253.72</v>
      </c>
    </row>
    <row r="188" spans="3:8" ht="18.75" x14ac:dyDescent="0.3">
      <c r="C188" s="141" t="s">
        <v>356</v>
      </c>
      <c r="D188" s="142"/>
      <c r="E188" s="86"/>
      <c r="F188" s="86"/>
      <c r="G188" s="135"/>
      <c r="H188" s="94">
        <f>(H23-H187)</f>
        <v>-30738.669999999984</v>
      </c>
    </row>
    <row r="189" spans="3:8" ht="18.75" x14ac:dyDescent="0.3">
      <c r="C189" s="143" t="s">
        <v>357</v>
      </c>
      <c r="D189" s="143"/>
      <c r="E189" s="86"/>
      <c r="F189" s="86"/>
      <c r="G189" s="135"/>
      <c r="H189" s="94">
        <f>H188</f>
        <v>-30738.669999999984</v>
      </c>
    </row>
  </sheetData>
  <mergeCells count="5">
    <mergeCell ref="C187:D187"/>
    <mergeCell ref="C188:D188"/>
    <mergeCell ref="C189:D189"/>
    <mergeCell ref="C2:D2"/>
    <mergeCell ref="C3:D3"/>
  </mergeCells>
  <pageMargins left="0.7" right="0.7" top="0.75" bottom="0.75" header="0.3" footer="0.3"/>
  <pageSetup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C9CA-BB17-4BFE-98EC-CCF34C1D9226}">
  <dimension ref="A1:J88"/>
  <sheetViews>
    <sheetView zoomScaleNormal="100" workbookViewId="0">
      <pane ySplit="1" topLeftCell="A2" activePane="bottomLeft" state="frozen"/>
      <selection pane="bottomLeft" activeCell="H1" sqref="H1"/>
    </sheetView>
  </sheetViews>
  <sheetFormatPr defaultRowHeight="15" x14ac:dyDescent="0.25"/>
  <cols>
    <col min="1" max="1" width="31.85546875" bestFit="1" customWidth="1"/>
    <col min="2" max="2" width="14.140625" bestFit="1" customWidth="1"/>
    <col min="3" max="7" width="12.42578125" bestFit="1" customWidth="1"/>
    <col min="9" max="9" width="13.5703125" style="74" bestFit="1" customWidth="1"/>
    <col min="10" max="10" width="14.28515625" style="74" bestFit="1" customWidth="1"/>
  </cols>
  <sheetData>
    <row r="1" spans="1:10" ht="33" customHeight="1" x14ac:dyDescent="0.25">
      <c r="A1" s="61"/>
      <c r="B1" s="84" t="s">
        <v>361</v>
      </c>
      <c r="C1" s="116" t="s">
        <v>365</v>
      </c>
      <c r="D1" s="116" t="s">
        <v>367</v>
      </c>
      <c r="E1" s="119">
        <v>45017</v>
      </c>
      <c r="F1" s="119">
        <v>45047</v>
      </c>
      <c r="G1" s="119">
        <v>45078</v>
      </c>
      <c r="H1" s="84"/>
      <c r="I1" s="79" t="s">
        <v>1</v>
      </c>
      <c r="J1" s="79" t="s">
        <v>2</v>
      </c>
    </row>
    <row r="2" spans="1:10" x14ac:dyDescent="0.25">
      <c r="A2" s="63" t="s">
        <v>3</v>
      </c>
      <c r="B2" s="12">
        <f>SUM('Master Budget'!B3)</f>
        <v>1294178.3999999999</v>
      </c>
      <c r="C2" s="12">
        <f>SUM('2nd Quarter'!C2)</f>
        <v>867569.04</v>
      </c>
      <c r="D2" s="12">
        <f>SUM('2nd Quarter'!D2:F2)</f>
        <v>237377.93</v>
      </c>
      <c r="E2" s="12">
        <f>SUM('Master Budget'!I3)</f>
        <v>60792.1</v>
      </c>
      <c r="F2" s="12">
        <f>SUM('Master Budget'!J3)</f>
        <v>37141.64</v>
      </c>
      <c r="G2" s="12">
        <f>SUM('Master Budget'!K3)</f>
        <v>42051.6</v>
      </c>
      <c r="H2" s="61"/>
      <c r="I2" s="12">
        <f>SUM(C2:G2)</f>
        <v>1244932.31</v>
      </c>
      <c r="J2" s="12">
        <f>B2-I2</f>
        <v>49246.089999999851</v>
      </c>
    </row>
    <row r="3" spans="1:10" x14ac:dyDescent="0.25">
      <c r="A3" s="63" t="s">
        <v>4</v>
      </c>
      <c r="B3" s="12">
        <f>SUM('Master Budget'!B4)</f>
        <v>3000</v>
      </c>
      <c r="C3" s="12">
        <f>SUM('2nd Quarter'!C3)</f>
        <v>170.33</v>
      </c>
      <c r="D3" s="12">
        <f>SUM('2nd Quarter'!D3:F3)</f>
        <v>236.31</v>
      </c>
      <c r="E3" s="12">
        <f>SUM('Master Budget'!I4)</f>
        <v>87.05</v>
      </c>
      <c r="F3" s="12">
        <f>SUM('Master Budget'!J4)</f>
        <v>88.58</v>
      </c>
      <c r="G3" s="12">
        <f>SUM('Master Budget'!K4)</f>
        <v>0</v>
      </c>
      <c r="H3" s="61"/>
      <c r="I3" s="12">
        <f t="shared" ref="I3:I11" si="0">SUM(C3:G3)</f>
        <v>582.27</v>
      </c>
      <c r="J3" s="12">
        <f t="shared" ref="J3:J11" si="1">B3-I3</f>
        <v>2417.73</v>
      </c>
    </row>
    <row r="4" spans="1:10" x14ac:dyDescent="0.25">
      <c r="A4" s="63" t="s">
        <v>114</v>
      </c>
      <c r="B4" s="12">
        <f>SUM('Master Budget'!B5)</f>
        <v>500</v>
      </c>
      <c r="C4" s="12">
        <f>SUM('2nd Quarter'!C4)</f>
        <v>43.77</v>
      </c>
      <c r="D4" s="12">
        <f>SUM('2nd Quarter'!D4:F4)</f>
        <v>2456.39</v>
      </c>
      <c r="E4" s="12">
        <f>SUM('Master Budget'!I5)</f>
        <v>0</v>
      </c>
      <c r="F4" s="12">
        <f>SUM('Master Budget'!J5)</f>
        <v>0</v>
      </c>
      <c r="G4" s="12">
        <f>SUM('Master Budget'!K5)</f>
        <v>2577.83</v>
      </c>
      <c r="H4" s="61"/>
      <c r="I4" s="12">
        <f t="shared" si="0"/>
        <v>5077.99</v>
      </c>
      <c r="J4" s="12">
        <f t="shared" si="1"/>
        <v>-4577.99</v>
      </c>
    </row>
    <row r="5" spans="1:10" x14ac:dyDescent="0.25">
      <c r="A5" s="63" t="s">
        <v>115</v>
      </c>
      <c r="B5" s="12">
        <f>SUM('Master Budget'!B6)</f>
        <v>1500</v>
      </c>
      <c r="C5" s="12">
        <f>SUM('2nd Quarter'!C5)</f>
        <v>0</v>
      </c>
      <c r="D5" s="12">
        <f>SUM('2nd Quarter'!D5:F5)</f>
        <v>0</v>
      </c>
      <c r="E5" s="12">
        <f>SUM('Master Budget'!I6)</f>
        <v>0</v>
      </c>
      <c r="F5" s="12">
        <f>SUM('Master Budget'!J6)</f>
        <v>967.81</v>
      </c>
      <c r="G5" s="12">
        <f>SUM('Master Budget'!K6)</f>
        <v>0</v>
      </c>
      <c r="H5" s="61"/>
      <c r="I5" s="12">
        <f t="shared" si="0"/>
        <v>967.81</v>
      </c>
      <c r="J5" s="12">
        <f t="shared" si="1"/>
        <v>532.19000000000005</v>
      </c>
    </row>
    <row r="6" spans="1:10" x14ac:dyDescent="0.25">
      <c r="A6" s="63" t="s">
        <v>117</v>
      </c>
      <c r="B6" s="12">
        <f>SUM('Master Budget'!B7)</f>
        <v>42000</v>
      </c>
      <c r="C6" s="12">
        <f>SUM('2nd Quarter'!C6)</f>
        <v>23542.95</v>
      </c>
      <c r="D6" s="12">
        <f>SUM('2nd Quarter'!D6:F6)</f>
        <v>3711.6400000000003</v>
      </c>
      <c r="E6" s="12">
        <f>SUM('Master Budget'!I7)</f>
        <v>38621.550000000003</v>
      </c>
      <c r="F6" s="12">
        <f>SUM('Master Budget'!J7)</f>
        <v>1351.96</v>
      </c>
      <c r="G6" s="12">
        <f>SUM('Master Budget'!K7)</f>
        <v>147356.39000000001</v>
      </c>
      <c r="H6" s="61"/>
      <c r="I6" s="12">
        <f t="shared" si="0"/>
        <v>214584.49000000002</v>
      </c>
      <c r="J6" s="12">
        <f t="shared" si="1"/>
        <v>-172584.49000000002</v>
      </c>
    </row>
    <row r="7" spans="1:10" x14ac:dyDescent="0.25">
      <c r="A7" s="63" t="s">
        <v>119</v>
      </c>
      <c r="B7" s="12">
        <f>SUM('Master Budget'!B8)</f>
        <v>7000</v>
      </c>
      <c r="C7" s="12">
        <f>SUM('2nd Quarter'!C7)</f>
        <v>950</v>
      </c>
      <c r="D7" s="12">
        <f>SUM('2nd Quarter'!D7:F7)</f>
        <v>2255</v>
      </c>
      <c r="E7" s="12">
        <f>SUM('Master Budget'!I8)</f>
        <v>0</v>
      </c>
      <c r="F7" s="12">
        <f>SUM('Master Budget'!J8)</f>
        <v>850</v>
      </c>
      <c r="G7" s="12">
        <f>SUM('Master Budget'!K8)</f>
        <v>400</v>
      </c>
      <c r="H7" s="61"/>
      <c r="I7" s="12">
        <f t="shared" si="0"/>
        <v>4455</v>
      </c>
      <c r="J7" s="12">
        <f t="shared" si="1"/>
        <v>2545</v>
      </c>
    </row>
    <row r="8" spans="1:10" x14ac:dyDescent="0.25">
      <c r="A8" s="63" t="s">
        <v>120</v>
      </c>
      <c r="B8" s="12">
        <f>SUM('Master Budget'!B9)</f>
        <v>4400</v>
      </c>
      <c r="C8" s="12">
        <f>SUM('2nd Quarter'!C8)</f>
        <v>675.05</v>
      </c>
      <c r="D8" s="12">
        <f>SUM('2nd Quarter'!D8:F8)</f>
        <v>1278.67</v>
      </c>
      <c r="E8" s="12">
        <f>SUM('Master Budget'!I9)</f>
        <v>0</v>
      </c>
      <c r="F8" s="12">
        <f>SUM('Master Budget'!J9)</f>
        <v>115</v>
      </c>
      <c r="G8" s="12">
        <f>SUM('Master Budget'!K9)</f>
        <v>152</v>
      </c>
      <c r="H8" s="61"/>
      <c r="I8" s="12">
        <f t="shared" si="0"/>
        <v>2220.7200000000003</v>
      </c>
      <c r="J8" s="12">
        <f t="shared" si="1"/>
        <v>2179.2799999999997</v>
      </c>
    </row>
    <row r="9" spans="1:10" x14ac:dyDescent="0.25">
      <c r="A9" s="63" t="s">
        <v>121</v>
      </c>
      <c r="B9" s="12">
        <f>SUM('Master Budget'!B10)</f>
        <v>0</v>
      </c>
      <c r="C9" s="12">
        <f>SUM('2nd Quarter'!C9)</f>
        <v>-30</v>
      </c>
      <c r="D9" s="12">
        <f>SUM('2nd Quarter'!D9:F9)</f>
        <v>-40</v>
      </c>
      <c r="E9" s="12">
        <f>SUM('Master Budget'!I10)</f>
        <v>0</v>
      </c>
      <c r="F9" s="12">
        <f>SUM('Master Budget'!J10)</f>
        <v>0</v>
      </c>
      <c r="G9" s="12">
        <f>SUM('Master Budget'!K10)</f>
        <v>-17</v>
      </c>
      <c r="H9" s="61"/>
      <c r="I9" s="12">
        <f t="shared" si="0"/>
        <v>-87</v>
      </c>
      <c r="J9" s="12">
        <f t="shared" si="1"/>
        <v>87</v>
      </c>
    </row>
    <row r="10" spans="1:10" ht="37.5" customHeight="1" thickBot="1" x14ac:dyDescent="0.3">
      <c r="A10" s="64" t="s">
        <v>122</v>
      </c>
      <c r="B10" s="20">
        <f>SUM('Master Budget'!B12)</f>
        <v>-35000</v>
      </c>
      <c r="C10" s="20">
        <f>SUM('2nd Quarter'!C10)</f>
        <v>-13013.529999999999</v>
      </c>
      <c r="D10" s="20">
        <f>SUM('2nd Quarter'!D10:F10)</f>
        <v>-3560.67</v>
      </c>
      <c r="E10" s="20">
        <f>SUM('Master Budget'!I12)</f>
        <v>-896.32</v>
      </c>
      <c r="F10" s="20">
        <f>SUM('Master Budget'!J12)</f>
        <v>-557.12</v>
      </c>
      <c r="G10" s="20">
        <f>SUM('Master Budget'!K12)</f>
        <v>-630.77</v>
      </c>
      <c r="H10" s="61"/>
      <c r="I10" s="20">
        <f t="shared" si="0"/>
        <v>-18658.409999999996</v>
      </c>
      <c r="J10" s="20">
        <f t="shared" si="1"/>
        <v>-16341.590000000004</v>
      </c>
    </row>
    <row r="11" spans="1:10" ht="15.75" thickTop="1" x14ac:dyDescent="0.25">
      <c r="A11" s="66" t="s">
        <v>14</v>
      </c>
      <c r="B11" s="24">
        <f>SUM('Master Budget'!B14)</f>
        <v>1827578.4</v>
      </c>
      <c r="C11" s="24">
        <f>SUM('2nd Quarter'!C11)</f>
        <v>879907.6100000001</v>
      </c>
      <c r="D11" s="24">
        <f>SUM('2nd Quarter'!D11:F11)</f>
        <v>243715.27</v>
      </c>
      <c r="E11" s="24">
        <f>SUM('Master Budget'!I14)</f>
        <v>98604.38</v>
      </c>
      <c r="F11" s="24">
        <f>SUM('Master Budget'!J14)</f>
        <v>39957.869999999995</v>
      </c>
      <c r="G11" s="24">
        <f>SUM('Master Budget'!K14)</f>
        <v>191890.05000000002</v>
      </c>
      <c r="H11" s="61"/>
      <c r="I11" s="24">
        <f t="shared" si="0"/>
        <v>1454075.1800000004</v>
      </c>
      <c r="J11" s="24">
        <f t="shared" si="1"/>
        <v>373503.21999999951</v>
      </c>
    </row>
    <row r="12" spans="1:10" x14ac:dyDescent="0.25">
      <c r="A12" s="3"/>
      <c r="B12" s="61"/>
      <c r="C12" s="61"/>
      <c r="D12" s="61"/>
      <c r="E12" s="61"/>
      <c r="F12" s="61"/>
      <c r="G12" s="61"/>
      <c r="H12" s="61"/>
      <c r="I12" s="12"/>
      <c r="J12" s="12"/>
    </row>
    <row r="13" spans="1:10" x14ac:dyDescent="0.25">
      <c r="A13" s="66" t="s">
        <v>123</v>
      </c>
      <c r="B13" s="61"/>
      <c r="C13" s="61"/>
      <c r="D13" s="61"/>
      <c r="E13" s="61"/>
      <c r="F13" s="61"/>
      <c r="G13" s="61"/>
      <c r="H13" s="61"/>
      <c r="I13" s="12"/>
      <c r="J13" s="12"/>
    </row>
    <row r="14" spans="1:10" x14ac:dyDescent="0.25">
      <c r="A14" s="68" t="s">
        <v>124</v>
      </c>
      <c r="B14" s="12">
        <f>SUM('Master Budget'!B17)</f>
        <v>165595.45000000001</v>
      </c>
      <c r="C14" s="12">
        <f>SUM('2nd Quarter'!C14)</f>
        <v>40394.520000000004</v>
      </c>
      <c r="D14" s="12">
        <f>SUM('2nd Quarter'!D14:F14)</f>
        <v>28183.33</v>
      </c>
      <c r="E14" s="12">
        <f>SUM('Master Budget'!I17)</f>
        <v>15424.46</v>
      </c>
      <c r="F14" s="12">
        <f>SUM('Master Budget'!J17)</f>
        <v>12670.66</v>
      </c>
      <c r="G14" s="12">
        <f>SUM('Master Budget'!K17)</f>
        <v>15218.92</v>
      </c>
      <c r="H14" s="61"/>
      <c r="I14" s="12">
        <f t="shared" ref="I14:I18" si="2">SUM(C14:G14)</f>
        <v>111891.89</v>
      </c>
      <c r="J14" s="12">
        <f t="shared" ref="J14:J18" si="3">B14-I14</f>
        <v>53703.560000000012</v>
      </c>
    </row>
    <row r="15" spans="1:10" x14ac:dyDescent="0.25">
      <c r="A15" s="63" t="s">
        <v>126</v>
      </c>
      <c r="B15" s="12">
        <f>SUM('Master Budget'!B18)</f>
        <v>216253.7</v>
      </c>
      <c r="C15" s="12">
        <f>SUM('2nd Quarter'!C15)</f>
        <v>60983.06</v>
      </c>
      <c r="D15" s="12">
        <f>SUM('2nd Quarter'!D15:F15)</f>
        <v>57900.290000000008</v>
      </c>
      <c r="E15" s="12">
        <f>SUM('Master Budget'!I18)</f>
        <v>23822.92</v>
      </c>
      <c r="F15" s="12">
        <f>SUM('Master Budget'!J18)</f>
        <v>17461.2</v>
      </c>
      <c r="G15" s="12">
        <f>SUM('Master Budget'!K18)</f>
        <v>17666.73</v>
      </c>
      <c r="H15" s="61"/>
      <c r="I15" s="12">
        <f t="shared" si="2"/>
        <v>177834.20000000004</v>
      </c>
      <c r="J15" s="12">
        <f t="shared" si="3"/>
        <v>38419.499999999971</v>
      </c>
    </row>
    <row r="16" spans="1:10" x14ac:dyDescent="0.25">
      <c r="A16" s="63" t="s">
        <v>127</v>
      </c>
      <c r="B16" s="12">
        <f>SUM('Master Budget'!B19)</f>
        <v>0</v>
      </c>
      <c r="C16" s="12">
        <f>SUM('2nd Quarter'!C16)</f>
        <v>0</v>
      </c>
      <c r="D16" s="12">
        <f>SUM('2nd Quarter'!D16:F16)</f>
        <v>0</v>
      </c>
      <c r="E16" s="12">
        <f>SUM('Master Budget'!I19)</f>
        <v>0</v>
      </c>
      <c r="F16" s="12">
        <f>SUM('Master Budget'!J19)</f>
        <v>0</v>
      </c>
      <c r="G16" s="12">
        <f>SUM('Master Budget'!K19)</f>
        <v>0</v>
      </c>
      <c r="H16" s="61"/>
      <c r="I16" s="12">
        <f t="shared" si="2"/>
        <v>0</v>
      </c>
      <c r="J16" s="12">
        <f t="shared" si="3"/>
        <v>0</v>
      </c>
    </row>
    <row r="17" spans="1:10" ht="15.75" thickBot="1" x14ac:dyDescent="0.3">
      <c r="A17" s="69" t="s">
        <v>128</v>
      </c>
      <c r="B17" s="20">
        <f>SUM('Master Budget'!B20)</f>
        <v>0</v>
      </c>
      <c r="C17" s="20">
        <f>SUM('2nd Quarter'!C17)</f>
        <v>0</v>
      </c>
      <c r="D17" s="20">
        <f>SUM('2nd Quarter'!D17:F17)</f>
        <v>0</v>
      </c>
      <c r="E17" s="20">
        <f>SUM('Master Budget'!I20)</f>
        <v>0</v>
      </c>
      <c r="F17" s="20">
        <f>SUM('Master Budget'!J20)</f>
        <v>0</v>
      </c>
      <c r="G17" s="20">
        <f>SUM('Master Budget'!K20)</f>
        <v>0</v>
      </c>
      <c r="H17" s="61"/>
      <c r="I17" s="20">
        <f t="shared" si="2"/>
        <v>0</v>
      </c>
      <c r="J17" s="20">
        <f t="shared" si="3"/>
        <v>0</v>
      </c>
    </row>
    <row r="18" spans="1:10" ht="15.75" thickTop="1" x14ac:dyDescent="0.25">
      <c r="A18" s="70" t="s">
        <v>20</v>
      </c>
      <c r="B18" s="24">
        <f>SUM('Master Budget'!B21)</f>
        <v>381849.15</v>
      </c>
      <c r="C18" s="24">
        <f>SUM('2nd Quarter'!C18)</f>
        <v>101377.58</v>
      </c>
      <c r="D18" s="24">
        <f>SUM('2nd Quarter'!D18:F18)</f>
        <v>86083.62</v>
      </c>
      <c r="E18" s="24">
        <f>SUM('Master Budget'!I21)</f>
        <v>39247.379999999997</v>
      </c>
      <c r="F18" s="24">
        <f>SUM('Master Budget'!J21)</f>
        <v>30131.86</v>
      </c>
      <c r="G18" s="24">
        <f>SUM('Master Budget'!K21)</f>
        <v>32885.65</v>
      </c>
      <c r="H18" s="61"/>
      <c r="I18" s="24">
        <f t="shared" si="2"/>
        <v>289726.09000000003</v>
      </c>
      <c r="J18" s="24">
        <f t="shared" si="3"/>
        <v>92123.06</v>
      </c>
    </row>
    <row r="19" spans="1:10" x14ac:dyDescent="0.25">
      <c r="A19" s="3"/>
      <c r="B19" s="61"/>
      <c r="C19" s="61"/>
      <c r="D19" s="61"/>
      <c r="E19" s="61"/>
      <c r="F19" s="61"/>
      <c r="G19" s="61"/>
      <c r="H19" s="61"/>
      <c r="I19" s="12"/>
      <c r="J19" s="12"/>
    </row>
    <row r="20" spans="1:10" x14ac:dyDescent="0.25">
      <c r="A20" s="71" t="s">
        <v>21</v>
      </c>
      <c r="B20" s="61"/>
      <c r="C20" s="61"/>
      <c r="D20" s="61"/>
      <c r="E20" s="61"/>
      <c r="F20" s="61"/>
      <c r="G20" s="61"/>
      <c r="H20" s="61"/>
      <c r="I20" s="12"/>
      <c r="J20" s="12"/>
    </row>
    <row r="21" spans="1:10" x14ac:dyDescent="0.25">
      <c r="A21" s="63" t="s">
        <v>22</v>
      </c>
      <c r="B21" s="12">
        <f>SUM('Master Budget'!B24)</f>
        <v>84844.13</v>
      </c>
      <c r="C21" s="12">
        <f>SUM('2nd Quarter'!C21)</f>
        <v>19511.419999999998</v>
      </c>
      <c r="D21" s="12">
        <f>SUM('2nd Quarter'!D21:F21)</f>
        <v>13290.06</v>
      </c>
      <c r="E21" s="12">
        <f>SUM('Master Budget'!I24)</f>
        <v>4926.1099999999997</v>
      </c>
      <c r="F21" s="12">
        <f>SUM('Master Budget'!J24)</f>
        <v>5018.8900000000003</v>
      </c>
      <c r="G21" s="12">
        <f>SUM('Master Budget'!K24)</f>
        <v>5155.3900000000003</v>
      </c>
      <c r="H21" s="61"/>
      <c r="I21" s="12">
        <f t="shared" ref="I21:I27" si="4">SUM(C21:G21)</f>
        <v>47901.869999999995</v>
      </c>
      <c r="J21" s="12">
        <f t="shared" ref="J21:J27" si="5">B21-I21</f>
        <v>36942.260000000009</v>
      </c>
    </row>
    <row r="22" spans="1:10" x14ac:dyDescent="0.25">
      <c r="A22" s="63" t="s">
        <v>23</v>
      </c>
      <c r="B22" s="12">
        <f>SUM('Master Budget'!B25)</f>
        <v>0</v>
      </c>
      <c r="C22" s="12">
        <f>SUM('2nd Quarter'!C22)</f>
        <v>0</v>
      </c>
      <c r="D22" s="12">
        <f>SUM('2nd Quarter'!D22:F22)</f>
        <v>0</v>
      </c>
      <c r="E22" s="12">
        <f>SUM('Master Budget'!I25)</f>
        <v>0</v>
      </c>
      <c r="F22" s="12">
        <f>SUM('Master Budget'!J25)</f>
        <v>0</v>
      </c>
      <c r="G22" s="12">
        <f>SUM('Master Budget'!K25)</f>
        <v>0</v>
      </c>
      <c r="H22" s="61"/>
      <c r="I22" s="12">
        <f t="shared" si="4"/>
        <v>0</v>
      </c>
      <c r="J22" s="12">
        <f t="shared" si="5"/>
        <v>0</v>
      </c>
    </row>
    <row r="23" spans="1:10" x14ac:dyDescent="0.25">
      <c r="A23" s="63" t="s">
        <v>131</v>
      </c>
      <c r="B23" s="12">
        <f>SUM('Master Budget'!B26)</f>
        <v>8200</v>
      </c>
      <c r="C23" s="12">
        <f>SUM('2nd Quarter'!C23)</f>
        <v>7766.93</v>
      </c>
      <c r="D23" s="12">
        <f>SUM('2nd Quarter'!D23:F23)</f>
        <v>0</v>
      </c>
      <c r="E23" s="12">
        <f>SUM('Master Budget'!I26)</f>
        <v>558.03</v>
      </c>
      <c r="F23" s="12">
        <f>SUM('Master Budget'!J26)</f>
        <v>714.37</v>
      </c>
      <c r="G23" s="12">
        <f>SUM('Master Budget'!K26)</f>
        <v>-2797.38</v>
      </c>
      <c r="H23" s="61"/>
      <c r="I23" s="12">
        <f t="shared" si="4"/>
        <v>6241.9500000000016</v>
      </c>
      <c r="J23" s="12">
        <f t="shared" si="5"/>
        <v>1958.0499999999984</v>
      </c>
    </row>
    <row r="24" spans="1:10" x14ac:dyDescent="0.25">
      <c r="A24" s="63" t="s">
        <v>25</v>
      </c>
      <c r="B24" s="12">
        <f>SUM('Master Budget'!B27)</f>
        <v>16685</v>
      </c>
      <c r="C24" s="12">
        <f>SUM('2nd Quarter'!C24)</f>
        <v>22495</v>
      </c>
      <c r="D24" s="12">
        <f>SUM('2nd Quarter'!D24:F24)</f>
        <v>0</v>
      </c>
      <c r="E24" s="12">
        <f>SUM('Master Budget'!I27)</f>
        <v>0</v>
      </c>
      <c r="F24" s="12">
        <f>SUM('Master Budget'!J27)</f>
        <v>0</v>
      </c>
      <c r="G24" s="12">
        <f>SUM('Master Budget'!K27)</f>
        <v>0</v>
      </c>
      <c r="H24" s="61"/>
      <c r="I24" s="12">
        <f t="shared" si="4"/>
        <v>22495</v>
      </c>
      <c r="J24" s="12">
        <f t="shared" si="5"/>
        <v>-5810</v>
      </c>
    </row>
    <row r="25" spans="1:10" x14ac:dyDescent="0.25">
      <c r="A25" s="63" t="s">
        <v>132</v>
      </c>
      <c r="B25" s="12">
        <f>SUM('Master Budget'!B28)</f>
        <v>12000</v>
      </c>
      <c r="C25" s="12">
        <f>SUM('2nd Quarter'!C25)</f>
        <v>12642</v>
      </c>
      <c r="D25" s="12">
        <f>SUM('2nd Quarter'!D25:F25)</f>
        <v>0</v>
      </c>
      <c r="E25" s="12">
        <f>SUM('Master Budget'!I28)</f>
        <v>0</v>
      </c>
      <c r="F25" s="12">
        <f>SUM('Master Budget'!J28)</f>
        <v>0</v>
      </c>
      <c r="G25" s="12">
        <f>SUM('Master Budget'!K28)</f>
        <v>0</v>
      </c>
      <c r="H25" s="61"/>
      <c r="I25" s="12">
        <f t="shared" si="4"/>
        <v>12642</v>
      </c>
      <c r="J25" s="12">
        <f t="shared" si="5"/>
        <v>-642</v>
      </c>
    </row>
    <row r="26" spans="1:10" ht="15.75" thickBot="1" x14ac:dyDescent="0.3">
      <c r="A26" s="69" t="s">
        <v>27</v>
      </c>
      <c r="B26" s="20">
        <f>SUM('Master Budget'!B29)</f>
        <v>2200</v>
      </c>
      <c r="C26" s="20">
        <f>SUM('2nd Quarter'!C26)</f>
        <v>2296</v>
      </c>
      <c r="D26" s="20">
        <f>SUM('2nd Quarter'!D26:F26)</f>
        <v>0</v>
      </c>
      <c r="E26" s="20">
        <f>SUM('Master Budget'!I29)</f>
        <v>0</v>
      </c>
      <c r="F26" s="20">
        <f>SUM('Master Budget'!J29)</f>
        <v>0</v>
      </c>
      <c r="G26" s="20">
        <f>SUM('Master Budget'!K29)</f>
        <v>0</v>
      </c>
      <c r="H26" s="61"/>
      <c r="I26" s="20">
        <f t="shared" si="4"/>
        <v>2296</v>
      </c>
      <c r="J26" s="20">
        <f t="shared" si="5"/>
        <v>-96</v>
      </c>
    </row>
    <row r="27" spans="1:10" ht="15.75" thickTop="1" x14ac:dyDescent="0.25">
      <c r="A27" s="66" t="s">
        <v>28</v>
      </c>
      <c r="B27" s="24">
        <f>SUM('Master Budget'!B30)</f>
        <v>123929.13</v>
      </c>
      <c r="C27" s="24">
        <f>SUM('2nd Quarter'!C27)</f>
        <v>64711.349999999991</v>
      </c>
      <c r="D27" s="24">
        <f>SUM('2nd Quarter'!D27:F27)</f>
        <v>13290.06</v>
      </c>
      <c r="E27" s="24">
        <f>SUM('Master Budget'!I30)</f>
        <v>5484.1399999999994</v>
      </c>
      <c r="F27" s="24">
        <f>SUM('Master Budget'!J30)</f>
        <v>5733.26</v>
      </c>
      <c r="G27" s="24">
        <f>SUM('Master Budget'!K30)</f>
        <v>2358.0100000000002</v>
      </c>
      <c r="H27" s="61"/>
      <c r="I27" s="24">
        <f t="shared" si="4"/>
        <v>91576.819999999978</v>
      </c>
      <c r="J27" s="24">
        <f t="shared" si="5"/>
        <v>32352.310000000027</v>
      </c>
    </row>
    <row r="28" spans="1:10" x14ac:dyDescent="0.25">
      <c r="A28" s="63"/>
      <c r="B28" s="61"/>
      <c r="C28" s="61"/>
      <c r="D28" s="61"/>
      <c r="E28" s="61"/>
      <c r="F28" s="61"/>
      <c r="G28" s="61"/>
      <c r="H28" s="61"/>
      <c r="I28" s="12"/>
      <c r="J28" s="12"/>
    </row>
    <row r="29" spans="1:10" x14ac:dyDescent="0.25">
      <c r="A29" s="71" t="s">
        <v>29</v>
      </c>
      <c r="B29" s="61"/>
      <c r="C29" s="61"/>
      <c r="D29" s="61"/>
      <c r="E29" s="61"/>
      <c r="F29" s="61"/>
      <c r="G29" s="61"/>
      <c r="H29" s="61"/>
      <c r="I29" s="12"/>
      <c r="J29" s="12"/>
    </row>
    <row r="30" spans="1:10" x14ac:dyDescent="0.25">
      <c r="A30" s="68" t="s">
        <v>134</v>
      </c>
      <c r="B30" s="12">
        <f>SUM('Master Budget'!B34)</f>
        <v>10000</v>
      </c>
      <c r="C30" s="12">
        <f>SUM('2nd Quarter'!C30)</f>
        <v>3258.1899999999996</v>
      </c>
      <c r="D30" s="12">
        <f>SUM('2nd Quarter'!D30:F30)</f>
        <v>2206.83</v>
      </c>
      <c r="E30" s="12">
        <f>SUM('Master Budget'!I34)</f>
        <v>1501.08</v>
      </c>
      <c r="F30" s="12">
        <f>SUM('Master Budget'!J34)</f>
        <v>1490.5</v>
      </c>
      <c r="G30" s="12">
        <f>SUM('Master Budget'!K34)</f>
        <v>3294.8500000000004</v>
      </c>
      <c r="H30" s="61"/>
      <c r="I30" s="12">
        <f t="shared" ref="I30:I38" si="6">SUM(C30:G30)</f>
        <v>11751.449999999999</v>
      </c>
      <c r="J30" s="12">
        <f t="shared" ref="J30:J38" si="7">B30-I30</f>
        <v>-1751.4499999999989</v>
      </c>
    </row>
    <row r="31" spans="1:10" x14ac:dyDescent="0.25">
      <c r="A31" s="63" t="s">
        <v>31</v>
      </c>
      <c r="B31" s="12">
        <f>SUM('Master Budget'!B35)</f>
        <v>1200</v>
      </c>
      <c r="C31" s="12">
        <f>SUM('2nd Quarter'!C31)</f>
        <v>0</v>
      </c>
      <c r="D31" s="12">
        <f>SUM('2nd Quarter'!D31:F31)</f>
        <v>676.66</v>
      </c>
      <c r="E31" s="12">
        <f>SUM('Master Budget'!I35)</f>
        <v>0</v>
      </c>
      <c r="F31" s="12">
        <f>SUM('Master Budget'!J35)</f>
        <v>0</v>
      </c>
      <c r="G31" s="12">
        <f>SUM('Master Budget'!K35)</f>
        <v>2455.36</v>
      </c>
      <c r="H31" s="61"/>
      <c r="I31" s="12">
        <f t="shared" si="6"/>
        <v>3132.02</v>
      </c>
      <c r="J31" s="12">
        <f t="shared" si="7"/>
        <v>-1932.02</v>
      </c>
    </row>
    <row r="32" spans="1:10" x14ac:dyDescent="0.25">
      <c r="A32" s="63" t="s">
        <v>32</v>
      </c>
      <c r="B32" s="12">
        <f>SUM('Master Budget'!B36)</f>
        <v>7000</v>
      </c>
      <c r="C32" s="12">
        <f>SUM('2nd Quarter'!C32)</f>
        <v>841.21</v>
      </c>
      <c r="D32" s="12">
        <f>SUM('2nd Quarter'!D32:F32)</f>
        <v>923.68</v>
      </c>
      <c r="E32" s="12">
        <f>SUM('Master Budget'!I36)</f>
        <v>1229.33</v>
      </c>
      <c r="F32" s="12">
        <f>SUM('Master Budget'!J36)</f>
        <v>546.53</v>
      </c>
      <c r="G32" s="12">
        <f>SUM('Master Budget'!K36)</f>
        <v>972.34</v>
      </c>
      <c r="H32" s="61"/>
      <c r="I32" s="12">
        <f t="shared" si="6"/>
        <v>4513.09</v>
      </c>
      <c r="J32" s="12">
        <f t="shared" si="7"/>
        <v>2486.91</v>
      </c>
    </row>
    <row r="33" spans="1:10" x14ac:dyDescent="0.25">
      <c r="A33" s="63" t="s">
        <v>33</v>
      </c>
      <c r="B33" s="12">
        <f>SUM('Master Budget'!B37)</f>
        <v>500</v>
      </c>
      <c r="C33" s="12">
        <f>SUM('2nd Quarter'!C33)</f>
        <v>0</v>
      </c>
      <c r="D33" s="12">
        <f>SUM('2nd Quarter'!D33:F33)</f>
        <v>0</v>
      </c>
      <c r="E33" s="12">
        <f>SUM('Master Budget'!I37)</f>
        <v>0</v>
      </c>
      <c r="F33" s="12">
        <f>SUM('Master Budget'!J37)</f>
        <v>0</v>
      </c>
      <c r="G33" s="12">
        <f>SUM('Master Budget'!K37)</f>
        <v>0</v>
      </c>
      <c r="H33" s="61"/>
      <c r="I33" s="12">
        <f t="shared" si="6"/>
        <v>0</v>
      </c>
      <c r="J33" s="12">
        <f t="shared" si="7"/>
        <v>500</v>
      </c>
    </row>
    <row r="34" spans="1:10" x14ac:dyDescent="0.25">
      <c r="A34" s="63" t="s">
        <v>137</v>
      </c>
      <c r="B34" s="12">
        <f>SUM('Master Budget'!B38)</f>
        <v>4500</v>
      </c>
      <c r="C34" s="12">
        <f>SUM('2nd Quarter'!C34)</f>
        <v>3036.81</v>
      </c>
      <c r="D34" s="12">
        <f>SUM('2nd Quarter'!D34:F34)</f>
        <v>3422.22</v>
      </c>
      <c r="E34" s="12">
        <f>SUM('Master Budget'!I38)</f>
        <v>485.2</v>
      </c>
      <c r="F34" s="12">
        <f>SUM('Master Budget'!J38)</f>
        <v>1033.9299999999998</v>
      </c>
      <c r="G34" s="12">
        <f>SUM('Master Budget'!K38)</f>
        <v>2500.1499999999996</v>
      </c>
      <c r="H34" s="61"/>
      <c r="I34" s="12">
        <f t="shared" si="6"/>
        <v>10478.31</v>
      </c>
      <c r="J34" s="12">
        <f t="shared" si="7"/>
        <v>-5978.3099999999995</v>
      </c>
    </row>
    <row r="35" spans="1:10" x14ac:dyDescent="0.25">
      <c r="A35" s="63" t="s">
        <v>37</v>
      </c>
      <c r="B35" s="12">
        <f>SUM('Master Budget'!B41)</f>
        <v>1500</v>
      </c>
      <c r="C35" s="12">
        <f>SUM('2nd Quarter'!C35)</f>
        <v>109.56</v>
      </c>
      <c r="D35" s="12">
        <f>SUM('2nd Quarter'!D35:F35)</f>
        <v>67.5</v>
      </c>
      <c r="E35" s="12">
        <f>SUM('Master Budget'!I41)</f>
        <v>40.53</v>
      </c>
      <c r="F35" s="12">
        <f>SUM('Master Budget'!J41)</f>
        <v>33.200000000000003</v>
      </c>
      <c r="G35" s="12">
        <f>SUM('Master Budget'!K41)</f>
        <v>419.64</v>
      </c>
      <c r="H35" s="61"/>
      <c r="I35" s="12">
        <f t="shared" si="6"/>
        <v>670.43000000000006</v>
      </c>
      <c r="J35" s="12">
        <f t="shared" si="7"/>
        <v>829.56999999999994</v>
      </c>
    </row>
    <row r="36" spans="1:10" x14ac:dyDescent="0.25">
      <c r="A36" s="72" t="s">
        <v>140</v>
      </c>
      <c r="B36" s="12">
        <f>SUM('Master Budget'!B42)</f>
        <v>4200</v>
      </c>
      <c r="C36" s="12">
        <f>SUM('2nd Quarter'!C36)</f>
        <v>3115.02</v>
      </c>
      <c r="D36" s="12">
        <f>SUM('2nd Quarter'!D36:F36)</f>
        <v>1450</v>
      </c>
      <c r="E36" s="12">
        <f>SUM('Master Budget'!I42)</f>
        <v>6.64</v>
      </c>
      <c r="F36" s="12">
        <f>SUM('Master Budget'!J42)</f>
        <v>0</v>
      </c>
      <c r="G36" s="12">
        <f>SUM('Master Budget'!K42)</f>
        <v>500</v>
      </c>
      <c r="H36" s="61"/>
      <c r="I36" s="12">
        <f t="shared" si="6"/>
        <v>5071.6600000000008</v>
      </c>
      <c r="J36" s="12">
        <f t="shared" si="7"/>
        <v>-871.66000000000076</v>
      </c>
    </row>
    <row r="37" spans="1:10" ht="15.75" thickBot="1" x14ac:dyDescent="0.3">
      <c r="A37" s="69" t="s">
        <v>39</v>
      </c>
      <c r="B37" s="20">
        <f>SUM('Master Budget'!B43)</f>
        <v>1500</v>
      </c>
      <c r="C37" s="20">
        <f>SUM('2nd Quarter'!C37)</f>
        <v>0</v>
      </c>
      <c r="D37" s="20">
        <f>SUM('2nd Quarter'!D37:F37)</f>
        <v>0</v>
      </c>
      <c r="E37" s="20">
        <f>SUM('Master Budget'!I43)</f>
        <v>0</v>
      </c>
      <c r="F37" s="20">
        <f>SUM('Master Budget'!J43)</f>
        <v>0</v>
      </c>
      <c r="G37" s="20">
        <f>SUM('Master Budget'!K43)</f>
        <v>0</v>
      </c>
      <c r="H37" s="61"/>
      <c r="I37" s="20">
        <f t="shared" si="6"/>
        <v>0</v>
      </c>
      <c r="J37" s="20">
        <f t="shared" si="7"/>
        <v>1500</v>
      </c>
    </row>
    <row r="38" spans="1:10" ht="15.75" thickTop="1" x14ac:dyDescent="0.25">
      <c r="A38" s="66" t="s">
        <v>362</v>
      </c>
      <c r="B38" s="24">
        <f>SUM('Master Budget'!B44)</f>
        <v>117168.61</v>
      </c>
      <c r="C38" s="24">
        <f>SUM('2nd Quarter'!C38)</f>
        <v>10360.789999999999</v>
      </c>
      <c r="D38" s="24">
        <f>SUM('2nd Quarter'!D38:F38)</f>
        <v>8746.89</v>
      </c>
      <c r="E38" s="24">
        <f>SUM('Master Budget'!I44)</f>
        <v>3262.7799999999997</v>
      </c>
      <c r="F38" s="24">
        <f>SUM('Master Budget'!J44)</f>
        <v>3104.16</v>
      </c>
      <c r="G38" s="24">
        <f>SUM('Master Budget'!K44)</f>
        <v>10142.34</v>
      </c>
      <c r="H38" s="61"/>
      <c r="I38" s="24">
        <f t="shared" si="6"/>
        <v>35616.959999999999</v>
      </c>
      <c r="J38" s="24">
        <f t="shared" si="7"/>
        <v>81551.649999999994</v>
      </c>
    </row>
    <row r="39" spans="1:10" x14ac:dyDescent="0.25">
      <c r="A39" s="63"/>
      <c r="B39" s="61"/>
      <c r="C39" s="61"/>
      <c r="D39" s="61"/>
      <c r="E39" s="61"/>
      <c r="F39" s="61"/>
      <c r="G39" s="61"/>
      <c r="H39" s="61"/>
      <c r="I39" s="12"/>
      <c r="J39" s="12"/>
    </row>
    <row r="40" spans="1:10" x14ac:dyDescent="0.25">
      <c r="A40" s="66" t="s">
        <v>40</v>
      </c>
      <c r="B40" s="61"/>
      <c r="C40" s="61"/>
      <c r="D40" s="61"/>
      <c r="E40" s="61"/>
      <c r="F40" s="61"/>
      <c r="G40" s="61"/>
      <c r="H40" s="61"/>
      <c r="I40" s="12"/>
      <c r="J40" s="12"/>
    </row>
    <row r="41" spans="1:10" x14ac:dyDescent="0.25">
      <c r="A41" s="63" t="s">
        <v>142</v>
      </c>
      <c r="B41" s="12">
        <f>SUM('Master Budget'!B47)</f>
        <v>12800</v>
      </c>
      <c r="C41" s="12">
        <f>SUM('2nd Quarter'!C41)</f>
        <v>4133.88</v>
      </c>
      <c r="D41" s="12">
        <f>SUM('2nd Quarter'!D41:F41)</f>
        <v>3727.59</v>
      </c>
      <c r="E41" s="12">
        <f>SUM('Master Budget'!I47)</f>
        <v>2364.14</v>
      </c>
      <c r="F41" s="12">
        <f>SUM('Master Budget'!J47)</f>
        <v>1742.95</v>
      </c>
      <c r="G41" s="12">
        <f>SUM('Master Budget'!K47)</f>
        <v>2180.4</v>
      </c>
      <c r="H41" s="61"/>
      <c r="I41" s="12">
        <f t="shared" ref="I41:I46" si="8">SUM(C41:G41)</f>
        <v>14148.960000000001</v>
      </c>
      <c r="J41" s="12">
        <f t="shared" ref="J41:J46" si="9">B41-I41</f>
        <v>-1348.9600000000009</v>
      </c>
    </row>
    <row r="42" spans="1:10" x14ac:dyDescent="0.25">
      <c r="A42" s="63" t="s">
        <v>42</v>
      </c>
      <c r="B42" s="12">
        <f>SUM('Master Budget'!B48)</f>
        <v>2900</v>
      </c>
      <c r="C42" s="12">
        <f>SUM('2nd Quarter'!C42)</f>
        <v>651.14</v>
      </c>
      <c r="D42" s="12">
        <f>SUM('2nd Quarter'!D42:F42)</f>
        <v>567.01</v>
      </c>
      <c r="E42" s="12">
        <f>SUM('Master Budget'!I48)</f>
        <v>289.91000000000003</v>
      </c>
      <c r="F42" s="12">
        <f>SUM('Master Budget'!J48)</f>
        <v>117.22</v>
      </c>
      <c r="G42" s="12">
        <f>SUM('Master Budget'!K48)</f>
        <v>166.24</v>
      </c>
      <c r="H42" s="61"/>
      <c r="I42" s="12">
        <f t="shared" si="8"/>
        <v>1791.5200000000002</v>
      </c>
      <c r="J42" s="12">
        <f t="shared" si="9"/>
        <v>1108.4799999999998</v>
      </c>
    </row>
    <row r="43" spans="1:10" x14ac:dyDescent="0.25">
      <c r="A43" s="63" t="s">
        <v>43</v>
      </c>
      <c r="B43" s="12">
        <f>SUM('Master Budget'!B49)</f>
        <v>39200</v>
      </c>
      <c r="C43" s="12">
        <f>SUM('2nd Quarter'!C43)</f>
        <v>6220.4</v>
      </c>
      <c r="D43" s="12">
        <f>SUM('2nd Quarter'!D43:F43)</f>
        <v>6238.1</v>
      </c>
      <c r="E43" s="12">
        <f>SUM('Master Budget'!I49)</f>
        <v>2415.0099999999998</v>
      </c>
      <c r="F43" s="12">
        <f>SUM('Master Budget'!J49)</f>
        <v>2293.2600000000002</v>
      </c>
      <c r="G43" s="12">
        <f>SUM('Master Budget'!K49)</f>
        <v>2689.51</v>
      </c>
      <c r="H43" s="61"/>
      <c r="I43" s="12">
        <f t="shared" si="8"/>
        <v>19856.28</v>
      </c>
      <c r="J43" s="12">
        <f t="shared" si="9"/>
        <v>19343.72</v>
      </c>
    </row>
    <row r="44" spans="1:10" x14ac:dyDescent="0.25">
      <c r="A44" s="63" t="s">
        <v>44</v>
      </c>
      <c r="B44" s="12">
        <f>SUM('Master Budget'!B50)</f>
        <v>10340</v>
      </c>
      <c r="C44" s="12">
        <f>SUM('2nd Quarter'!C44)</f>
        <v>2524.5100000000002</v>
      </c>
      <c r="D44" s="12">
        <f>SUM('2nd Quarter'!D44:F44)</f>
        <v>4605.54</v>
      </c>
      <c r="E44" s="12">
        <f>SUM('Master Budget'!I50)</f>
        <v>996.37000000000012</v>
      </c>
      <c r="F44" s="12">
        <f>SUM('Master Budget'!J50)</f>
        <v>974.74</v>
      </c>
      <c r="G44" s="12">
        <f>SUM('Master Budget'!K50)</f>
        <v>1956.69</v>
      </c>
      <c r="H44" s="61"/>
      <c r="I44" s="12">
        <f t="shared" si="8"/>
        <v>11057.85</v>
      </c>
      <c r="J44" s="12">
        <f t="shared" si="9"/>
        <v>-717.85000000000036</v>
      </c>
    </row>
    <row r="45" spans="1:10" ht="15.75" thickBot="1" x14ac:dyDescent="0.3">
      <c r="A45" s="69" t="s">
        <v>45</v>
      </c>
      <c r="B45" s="20">
        <f>SUM('Master Budget'!B51)</f>
        <v>9990</v>
      </c>
      <c r="C45" s="20">
        <f>SUM('2nd Quarter'!C45)</f>
        <v>2730.31</v>
      </c>
      <c r="D45" s="20">
        <f>SUM('2nd Quarter'!D45:F45)</f>
        <v>4475.18</v>
      </c>
      <c r="E45" s="20">
        <f>SUM('Master Budget'!I51)</f>
        <v>936.8599999999999</v>
      </c>
      <c r="F45" s="20">
        <f>SUM('Master Budget'!J51)</f>
        <v>1185.3799999999999</v>
      </c>
      <c r="G45" s="20">
        <f>SUM('Master Budget'!K51)</f>
        <v>2046.85</v>
      </c>
      <c r="H45" s="61"/>
      <c r="I45" s="20">
        <f t="shared" si="8"/>
        <v>11374.58</v>
      </c>
      <c r="J45" s="20">
        <f t="shared" si="9"/>
        <v>-1384.58</v>
      </c>
    </row>
    <row r="46" spans="1:10" ht="15.75" thickTop="1" x14ac:dyDescent="0.25">
      <c r="A46" s="66" t="s">
        <v>46</v>
      </c>
      <c r="B46" s="24">
        <f>SUM('Master Budget'!B52)</f>
        <v>75230</v>
      </c>
      <c r="C46" s="24">
        <f>SUM('2nd Quarter'!C46)</f>
        <v>16260.239999999998</v>
      </c>
      <c r="D46" s="24">
        <f>SUM('2nd Quarter'!D46:F46)</f>
        <v>19613.419999999998</v>
      </c>
      <c r="E46" s="24">
        <f>SUM('Master Budget'!I52)</f>
        <v>7002.2899999999991</v>
      </c>
      <c r="F46" s="24">
        <f>SUM('Master Budget'!J52)</f>
        <v>6313.55</v>
      </c>
      <c r="G46" s="24">
        <f>SUM('Master Budget'!K52)</f>
        <v>9039.69</v>
      </c>
      <c r="H46" s="61"/>
      <c r="I46" s="24">
        <f t="shared" si="8"/>
        <v>58229.19</v>
      </c>
      <c r="J46" s="24">
        <f t="shared" si="9"/>
        <v>17000.809999999998</v>
      </c>
    </row>
    <row r="47" spans="1:10" x14ac:dyDescent="0.25">
      <c r="A47" s="63"/>
      <c r="B47" s="61"/>
      <c r="C47" s="61"/>
      <c r="D47" s="61"/>
      <c r="E47" s="61"/>
      <c r="F47" s="61"/>
      <c r="G47" s="61"/>
      <c r="H47" s="61"/>
      <c r="I47" s="12"/>
      <c r="J47" s="12"/>
    </row>
    <row r="48" spans="1:10" x14ac:dyDescent="0.25">
      <c r="A48" s="66" t="s">
        <v>47</v>
      </c>
      <c r="B48" s="61"/>
      <c r="C48" s="61"/>
      <c r="D48" s="61"/>
      <c r="E48" s="61"/>
      <c r="F48" s="61"/>
      <c r="G48" s="61"/>
      <c r="H48" s="61"/>
      <c r="I48" s="12"/>
      <c r="J48" s="12"/>
    </row>
    <row r="49" spans="1:10" x14ac:dyDescent="0.25">
      <c r="A49" s="68" t="s">
        <v>148</v>
      </c>
      <c r="B49" s="12">
        <f>SUM('Master Budget'!B55)</f>
        <v>1000</v>
      </c>
      <c r="C49" s="12">
        <f>SUM('2nd Quarter'!C49)</f>
        <v>0</v>
      </c>
      <c r="D49" s="12">
        <f>SUM('2nd Quarter'!D49:F49)</f>
        <v>0</v>
      </c>
      <c r="E49" s="12">
        <f>SUM('Master Budget'!I55)</f>
        <v>0</v>
      </c>
      <c r="F49" s="12">
        <f>SUM('Master Budget'!J55)</f>
        <v>0</v>
      </c>
      <c r="G49" s="12">
        <f>SUM('Master Budget'!K55)</f>
        <v>0</v>
      </c>
      <c r="H49" s="61"/>
      <c r="I49" s="12">
        <f t="shared" ref="I49:I54" si="10">SUM(C49:G49)</f>
        <v>0</v>
      </c>
      <c r="J49" s="12">
        <f t="shared" ref="J49:J54" si="11">B49-I49</f>
        <v>1000</v>
      </c>
    </row>
    <row r="50" spans="1:10" x14ac:dyDescent="0.25">
      <c r="A50" s="63" t="s">
        <v>150</v>
      </c>
      <c r="B50" s="12">
        <f>SUM('Master Budget'!B56)</f>
        <v>30000</v>
      </c>
      <c r="C50" s="12">
        <f>SUM('2nd Quarter'!C50)</f>
        <v>3646.25</v>
      </c>
      <c r="D50" s="12">
        <f>SUM('2nd Quarter'!D50:F50)</f>
        <v>6322.5</v>
      </c>
      <c r="E50" s="12">
        <f>SUM('Master Budget'!I56)</f>
        <v>3313.5</v>
      </c>
      <c r="F50" s="12">
        <f>SUM('Master Budget'!J56)</f>
        <v>3122</v>
      </c>
      <c r="G50" s="12">
        <f>SUM('Master Budget'!K56)</f>
        <v>1904</v>
      </c>
      <c r="H50" s="61"/>
      <c r="I50" s="12">
        <f t="shared" si="10"/>
        <v>18308.25</v>
      </c>
      <c r="J50" s="12">
        <f t="shared" si="11"/>
        <v>11691.75</v>
      </c>
    </row>
    <row r="51" spans="1:10" x14ac:dyDescent="0.25">
      <c r="A51" s="63" t="s">
        <v>50</v>
      </c>
      <c r="B51" s="12">
        <f>SUM('Master Budget'!B57)</f>
        <v>10000</v>
      </c>
      <c r="C51" s="12">
        <f>SUM('2nd Quarter'!C51)</f>
        <v>0</v>
      </c>
      <c r="D51" s="12">
        <f>SUM('2nd Quarter'!D51:F51)</f>
        <v>0</v>
      </c>
      <c r="E51" s="12">
        <f>SUM('Master Budget'!I57)</f>
        <v>0</v>
      </c>
      <c r="F51" s="12">
        <f>SUM('Master Budget'!J57)</f>
        <v>0</v>
      </c>
      <c r="G51" s="12">
        <f>SUM('Master Budget'!K57)</f>
        <v>10175.620000000001</v>
      </c>
      <c r="H51" s="61"/>
      <c r="I51" s="12">
        <f t="shared" si="10"/>
        <v>10175.620000000001</v>
      </c>
      <c r="J51" s="12">
        <f t="shared" si="11"/>
        <v>-175.6200000000008</v>
      </c>
    </row>
    <row r="52" spans="1:10" x14ac:dyDescent="0.25">
      <c r="A52" s="63" t="s">
        <v>51</v>
      </c>
      <c r="B52" s="12">
        <f>SUM('Master Budget'!B58)</f>
        <v>2700</v>
      </c>
      <c r="C52" s="12">
        <f>SUM('2nd Quarter'!C52)</f>
        <v>-400</v>
      </c>
      <c r="D52" s="12">
        <f>SUM('2nd Quarter'!D52:F52)</f>
        <v>2300</v>
      </c>
      <c r="E52" s="12">
        <f>SUM('Master Budget'!I58)</f>
        <v>0</v>
      </c>
      <c r="F52" s="12">
        <f>SUM('Master Budget'!J58)</f>
        <v>40</v>
      </c>
      <c r="G52" s="12">
        <f>SUM('Master Budget'!K58)</f>
        <v>0</v>
      </c>
      <c r="H52" s="61"/>
      <c r="I52" s="12">
        <f t="shared" si="10"/>
        <v>1940</v>
      </c>
      <c r="J52" s="12">
        <f t="shared" si="11"/>
        <v>760</v>
      </c>
    </row>
    <row r="53" spans="1:10" ht="15.75" thickBot="1" x14ac:dyDescent="0.3">
      <c r="A53" s="69" t="s">
        <v>152</v>
      </c>
      <c r="B53" s="20">
        <f>SUM('Master Budget'!B59)</f>
        <v>1100</v>
      </c>
      <c r="C53" s="20">
        <f>SUM('2nd Quarter'!C53)</f>
        <v>439.99</v>
      </c>
      <c r="D53" s="20">
        <f>SUM('2nd Quarter'!D53:F53)</f>
        <v>150</v>
      </c>
      <c r="E53" s="20">
        <f>SUM('Master Budget'!I59)</f>
        <v>50</v>
      </c>
      <c r="F53" s="20">
        <f>SUM('Master Budget'!J59)</f>
        <v>50</v>
      </c>
      <c r="G53" s="20">
        <f>SUM('Master Budget'!K59)</f>
        <v>0</v>
      </c>
      <c r="H53" s="61"/>
      <c r="I53" s="20">
        <f t="shared" si="10"/>
        <v>689.99</v>
      </c>
      <c r="J53" s="20">
        <f t="shared" si="11"/>
        <v>410.01</v>
      </c>
    </row>
    <row r="54" spans="1:10" ht="15.75" thickTop="1" x14ac:dyDescent="0.25">
      <c r="A54" s="66" t="s">
        <v>53</v>
      </c>
      <c r="B54" s="24">
        <f>SUM('Master Budget'!B60)</f>
        <v>44800</v>
      </c>
      <c r="C54" s="24">
        <f>SUM('2nd Quarter'!C54)</f>
        <v>3686.24</v>
      </c>
      <c r="D54" s="24">
        <f>SUM('2nd Quarter'!D54:F54)</f>
        <v>8772.5</v>
      </c>
      <c r="E54" s="24">
        <f>SUM('Master Budget'!I60)</f>
        <v>3363.5</v>
      </c>
      <c r="F54" s="24">
        <f>SUM('Master Budget'!J60)</f>
        <v>3212</v>
      </c>
      <c r="G54" s="24">
        <f>SUM('Master Budget'!K60)</f>
        <v>12079.62</v>
      </c>
      <c r="H54" s="61"/>
      <c r="I54" s="24">
        <f t="shared" si="10"/>
        <v>31113.86</v>
      </c>
      <c r="J54" s="24">
        <f t="shared" si="11"/>
        <v>13686.14</v>
      </c>
    </row>
    <row r="55" spans="1:10" x14ac:dyDescent="0.25">
      <c r="A55" s="63"/>
      <c r="B55" s="61"/>
      <c r="C55" s="61"/>
      <c r="D55" s="61"/>
      <c r="E55" s="61"/>
      <c r="F55" s="61"/>
      <c r="G55" s="61"/>
      <c r="H55" s="61"/>
      <c r="I55" s="12"/>
      <c r="J55" s="12"/>
    </row>
    <row r="56" spans="1:10" x14ac:dyDescent="0.25">
      <c r="A56" s="66" t="s">
        <v>54</v>
      </c>
      <c r="B56" s="61"/>
      <c r="C56" s="61"/>
      <c r="D56" s="61"/>
      <c r="E56" s="61"/>
      <c r="F56" s="61"/>
      <c r="G56" s="61"/>
      <c r="H56" s="61"/>
      <c r="I56" s="12"/>
      <c r="J56" s="12"/>
    </row>
    <row r="57" spans="1:10" x14ac:dyDescent="0.25">
      <c r="A57" s="63" t="s">
        <v>55</v>
      </c>
      <c r="B57" s="12">
        <f>SUM('Master Budget'!B63)</f>
        <v>242000</v>
      </c>
      <c r="C57" s="12">
        <f>SUM('2nd Quarter'!C57)</f>
        <v>60498</v>
      </c>
      <c r="D57" s="12">
        <f>SUM('2nd Quarter'!D57:F57)</f>
        <v>60498</v>
      </c>
      <c r="E57" s="12">
        <f>SUM('Master Budget'!I63)</f>
        <v>20166</v>
      </c>
      <c r="F57" s="12">
        <f>SUM('Master Budget'!J63)</f>
        <v>13130</v>
      </c>
      <c r="G57" s="12">
        <f>SUM('Master Budget'!K63)</f>
        <v>0</v>
      </c>
      <c r="H57" s="61"/>
      <c r="I57" s="12">
        <f t="shared" ref="I57:I59" si="12">SUM(C57:G57)</f>
        <v>154292</v>
      </c>
      <c r="J57" s="12">
        <f t="shared" ref="J57:J59" si="13">B57-I57</f>
        <v>87708</v>
      </c>
    </row>
    <row r="58" spans="1:10" ht="15.75" thickBot="1" x14ac:dyDescent="0.3">
      <c r="A58" s="69" t="s">
        <v>56</v>
      </c>
      <c r="B58" s="20">
        <f>SUM('Master Budget'!B64)</f>
        <v>18380</v>
      </c>
      <c r="C58" s="20">
        <f>SUM('2nd Quarter'!C58)</f>
        <v>9342.7200000000012</v>
      </c>
      <c r="D58" s="20">
        <f>SUM('2nd Quarter'!D58:F58)</f>
        <v>612.5</v>
      </c>
      <c r="E58" s="20">
        <f>SUM('Master Budget'!I64)</f>
        <v>2530.5100000000002</v>
      </c>
      <c r="F58" s="20">
        <f>SUM('Master Budget'!J64)</f>
        <v>0</v>
      </c>
      <c r="G58" s="20">
        <f>SUM('Master Budget'!K64)</f>
        <v>700</v>
      </c>
      <c r="H58" s="61"/>
      <c r="I58" s="20">
        <f t="shared" si="12"/>
        <v>13185.730000000001</v>
      </c>
      <c r="J58" s="20">
        <f t="shared" si="13"/>
        <v>5194.2699999999986</v>
      </c>
    </row>
    <row r="59" spans="1:10" ht="15.75" thickTop="1" x14ac:dyDescent="0.25">
      <c r="A59" s="66" t="s">
        <v>57</v>
      </c>
      <c r="B59" s="24">
        <f>SUM('Master Budget'!B65)</f>
        <v>260380</v>
      </c>
      <c r="C59" s="24">
        <f>SUM('2nd Quarter'!C59)</f>
        <v>69840.72</v>
      </c>
      <c r="D59" s="24">
        <f>SUM('2nd Quarter'!D59:F59)</f>
        <v>61110.5</v>
      </c>
      <c r="E59" s="24">
        <f>SUM('Master Budget'!I65)</f>
        <v>22696.510000000002</v>
      </c>
      <c r="F59" s="24">
        <f>SUM('Master Budget'!J65)</f>
        <v>13130</v>
      </c>
      <c r="G59" s="24">
        <f>SUM('Master Budget'!K65)</f>
        <v>700</v>
      </c>
      <c r="H59" s="61"/>
      <c r="I59" s="24">
        <f t="shared" si="12"/>
        <v>167477.73000000001</v>
      </c>
      <c r="J59" s="24">
        <f t="shared" si="13"/>
        <v>92902.26999999999</v>
      </c>
    </row>
    <row r="60" spans="1:10" x14ac:dyDescent="0.25">
      <c r="A60" s="63"/>
      <c r="B60" s="61"/>
      <c r="C60" s="61"/>
      <c r="D60" s="61"/>
      <c r="E60" s="61"/>
      <c r="F60" s="61"/>
      <c r="G60" s="61"/>
      <c r="H60" s="61"/>
      <c r="I60" s="12"/>
      <c r="J60" s="12"/>
    </row>
    <row r="61" spans="1:10" x14ac:dyDescent="0.25">
      <c r="A61" s="66" t="s">
        <v>58</v>
      </c>
      <c r="B61" s="61"/>
      <c r="C61" s="61"/>
      <c r="D61" s="61"/>
      <c r="E61" s="61"/>
      <c r="F61" s="61"/>
      <c r="G61" s="61"/>
      <c r="H61" s="61"/>
      <c r="I61" s="12"/>
      <c r="J61" s="12"/>
    </row>
    <row r="62" spans="1:10" x14ac:dyDescent="0.25">
      <c r="A62" s="63" t="s">
        <v>154</v>
      </c>
      <c r="B62" s="12">
        <f>SUM('Master Budget'!B71)</f>
        <v>11250</v>
      </c>
      <c r="C62" s="12">
        <f>SUM('2nd Quarter'!C62)</f>
        <v>807.11</v>
      </c>
      <c r="D62" s="12">
        <f>SUM('2nd Quarter'!D62:F62)</f>
        <v>2943.34</v>
      </c>
      <c r="E62" s="12">
        <f>SUM('Master Budget'!I71)</f>
        <v>1006.3</v>
      </c>
      <c r="F62" s="12">
        <f>SUM('Master Budget'!J71)</f>
        <v>842.19</v>
      </c>
      <c r="G62" s="12">
        <f>SUM('Master Budget'!K71)</f>
        <v>1125.8699999999999</v>
      </c>
      <c r="H62" s="61"/>
      <c r="I62" s="12">
        <f t="shared" ref="I62:I72" si="14">SUM(C62:G62)</f>
        <v>6724.81</v>
      </c>
      <c r="J62" s="12">
        <f t="shared" ref="J62:J72" si="15">B62-I62</f>
        <v>4525.1899999999996</v>
      </c>
    </row>
    <row r="63" spans="1:10" x14ac:dyDescent="0.25">
      <c r="A63" s="63" t="s">
        <v>156</v>
      </c>
      <c r="B63" s="12">
        <f>SUM('Master Budget'!B72)</f>
        <v>9000</v>
      </c>
      <c r="C63" s="12">
        <f>SUM('2nd Quarter'!C63)</f>
        <v>5582.17</v>
      </c>
      <c r="D63" s="12">
        <f>SUM('2nd Quarter'!D63:F63)</f>
        <v>9059.51</v>
      </c>
      <c r="E63" s="12">
        <f>SUM('Master Budget'!I72)</f>
        <v>785</v>
      </c>
      <c r="F63" s="12">
        <f>SUM('Master Budget'!J72)</f>
        <v>541.44000000000005</v>
      </c>
      <c r="G63" s="12">
        <f>SUM('Master Budget'!K72)</f>
        <v>1789.67</v>
      </c>
      <c r="H63" s="61"/>
      <c r="I63" s="12">
        <f t="shared" si="14"/>
        <v>17757.79</v>
      </c>
      <c r="J63" s="12">
        <f t="shared" si="15"/>
        <v>-8757.7900000000009</v>
      </c>
    </row>
    <row r="64" spans="1:10" x14ac:dyDescent="0.25">
      <c r="A64" s="63" t="s">
        <v>62</v>
      </c>
      <c r="B64" s="12">
        <f>SUM('Master Budget'!B74)</f>
        <v>15000</v>
      </c>
      <c r="C64" s="12">
        <f>SUM('2nd Quarter'!C64)</f>
        <v>25749.5</v>
      </c>
      <c r="D64" s="12">
        <f>SUM('2nd Quarter'!D64:F64)</f>
        <v>42411.09</v>
      </c>
      <c r="E64" s="12">
        <f>SUM('Master Budget'!I74)</f>
        <v>7576.8799999999992</v>
      </c>
      <c r="F64" s="12">
        <f>SUM('Master Budget'!J74)</f>
        <v>1971.3</v>
      </c>
      <c r="G64" s="12">
        <f>SUM('Master Budget'!K74)</f>
        <v>1699.1100000000001</v>
      </c>
      <c r="H64" s="61"/>
      <c r="I64" s="12">
        <f t="shared" si="14"/>
        <v>79407.88</v>
      </c>
      <c r="J64" s="12">
        <f t="shared" si="15"/>
        <v>-64407.880000000005</v>
      </c>
    </row>
    <row r="65" spans="1:10" x14ac:dyDescent="0.25">
      <c r="A65" s="63" t="s">
        <v>159</v>
      </c>
      <c r="B65" s="12">
        <f>SUM('Master Budget'!B75)</f>
        <v>1500</v>
      </c>
      <c r="C65" s="12">
        <f>SUM('2nd Quarter'!C65)</f>
        <v>625</v>
      </c>
      <c r="D65" s="12">
        <f>SUM('2nd Quarter'!D65:F65)</f>
        <v>753.9</v>
      </c>
      <c r="E65" s="12">
        <f>SUM('Master Budget'!I75)</f>
        <v>50.3</v>
      </c>
      <c r="F65" s="12">
        <f>SUM('Master Budget'!J75)</f>
        <v>210</v>
      </c>
      <c r="G65" s="12">
        <f>SUM('Master Budget'!K75)</f>
        <v>277.2</v>
      </c>
      <c r="H65" s="61"/>
      <c r="I65" s="12">
        <f t="shared" si="14"/>
        <v>1916.4</v>
      </c>
      <c r="J65" s="12">
        <f t="shared" si="15"/>
        <v>-416.40000000000009</v>
      </c>
    </row>
    <row r="66" spans="1:10" x14ac:dyDescent="0.25">
      <c r="A66" s="63" t="s">
        <v>160</v>
      </c>
      <c r="B66" s="12">
        <f>SUM('Master Budget'!B76)</f>
        <v>1000</v>
      </c>
      <c r="C66" s="12">
        <f>SUM('2nd Quarter'!C66)</f>
        <v>0</v>
      </c>
      <c r="D66" s="12">
        <f>SUM('2nd Quarter'!D66:F66)</f>
        <v>0</v>
      </c>
      <c r="E66" s="12">
        <f>SUM('Master Budget'!I76)</f>
        <v>0</v>
      </c>
      <c r="F66" s="12">
        <f>SUM('Master Budget'!J76)</f>
        <v>0</v>
      </c>
      <c r="G66" s="12">
        <f>SUM('Master Budget'!K76)</f>
        <v>0</v>
      </c>
      <c r="H66" s="61"/>
      <c r="I66" s="12">
        <f t="shared" si="14"/>
        <v>0</v>
      </c>
      <c r="J66" s="12">
        <f t="shared" si="15"/>
        <v>1000</v>
      </c>
    </row>
    <row r="67" spans="1:10" x14ac:dyDescent="0.25">
      <c r="A67" s="63" t="s">
        <v>161</v>
      </c>
      <c r="B67" s="12">
        <f>SUM('Master Budget'!B77)</f>
        <v>25000</v>
      </c>
      <c r="C67" s="12">
        <f>SUM('2nd Quarter'!C67)</f>
        <v>30337.199999999997</v>
      </c>
      <c r="D67" s="12">
        <f>SUM('2nd Quarter'!D67:F67)</f>
        <v>4106.6000000000004</v>
      </c>
      <c r="E67" s="12">
        <f>SUM('Master Budget'!I77)</f>
        <v>3492.7400000000002</v>
      </c>
      <c r="F67" s="12">
        <f>SUM('Master Budget'!J77)</f>
        <v>6225.51</v>
      </c>
      <c r="G67" s="12">
        <f>SUM('Master Budget'!K77)</f>
        <v>39120.080000000002</v>
      </c>
      <c r="H67" s="61"/>
      <c r="I67" s="12">
        <f t="shared" si="14"/>
        <v>83282.13</v>
      </c>
      <c r="J67" s="12">
        <f t="shared" si="15"/>
        <v>-58282.130000000005</v>
      </c>
    </row>
    <row r="68" spans="1:10" x14ac:dyDescent="0.25">
      <c r="A68" s="63" t="s">
        <v>163</v>
      </c>
      <c r="B68" s="12">
        <f>SUM('Master Budget'!B78)</f>
        <v>1700</v>
      </c>
      <c r="C68" s="12">
        <f>SUM('2nd Quarter'!C68)</f>
        <v>0</v>
      </c>
      <c r="D68" s="12">
        <f>SUM('2nd Quarter'!D68:F68)</f>
        <v>0</v>
      </c>
      <c r="E68" s="12">
        <f>SUM('Master Budget'!I78)</f>
        <v>0</v>
      </c>
      <c r="F68" s="12">
        <f>SUM('Master Budget'!J78)</f>
        <v>0</v>
      </c>
      <c r="G68" s="12">
        <f>SUM('Master Budget'!K78)</f>
        <v>488.29</v>
      </c>
      <c r="H68" s="61"/>
      <c r="I68" s="12">
        <f t="shared" si="14"/>
        <v>488.29</v>
      </c>
      <c r="J68" s="12">
        <f t="shared" si="15"/>
        <v>1211.71</v>
      </c>
    </row>
    <row r="69" spans="1:10" x14ac:dyDescent="0.25">
      <c r="A69" s="63" t="s">
        <v>67</v>
      </c>
      <c r="B69" s="12">
        <f>SUM('Master Budget'!B79)</f>
        <v>4500</v>
      </c>
      <c r="C69" s="12">
        <f>SUM('2nd Quarter'!C69)</f>
        <v>0</v>
      </c>
      <c r="D69" s="12">
        <f>SUM('2nd Quarter'!D69:F69)</f>
        <v>94.2</v>
      </c>
      <c r="E69" s="12">
        <f>SUM('Master Budget'!I79)</f>
        <v>0</v>
      </c>
      <c r="F69" s="12">
        <f>SUM('Master Budget'!J79)</f>
        <v>56.13</v>
      </c>
      <c r="G69" s="12">
        <f>SUM('Master Budget'!K79)</f>
        <v>212.70999999999998</v>
      </c>
      <c r="H69" s="61"/>
      <c r="I69" s="12">
        <f t="shared" si="14"/>
        <v>363.03999999999996</v>
      </c>
      <c r="J69" s="12">
        <f t="shared" si="15"/>
        <v>4136.96</v>
      </c>
    </row>
    <row r="70" spans="1:10" x14ac:dyDescent="0.25">
      <c r="A70" s="72" t="s">
        <v>165</v>
      </c>
      <c r="B70" s="12">
        <f>SUM('Master Budget'!B80)</f>
        <v>1000</v>
      </c>
      <c r="C70" s="12">
        <f>SUM('2nd Quarter'!C70)</f>
        <v>0</v>
      </c>
      <c r="D70" s="12">
        <f>SUM('2nd Quarter'!D70:F70)</f>
        <v>0</v>
      </c>
      <c r="E70" s="12">
        <f>SUM('Master Budget'!I80)</f>
        <v>0</v>
      </c>
      <c r="F70" s="12">
        <f>SUM('Master Budget'!J80)</f>
        <v>0</v>
      </c>
      <c r="G70" s="12">
        <f>SUM('Master Budget'!K80)</f>
        <v>0</v>
      </c>
      <c r="H70" s="61"/>
      <c r="I70" s="12">
        <f t="shared" si="14"/>
        <v>0</v>
      </c>
      <c r="J70" s="12">
        <f t="shared" si="15"/>
        <v>1000</v>
      </c>
    </row>
    <row r="71" spans="1:10" ht="15.75" thickBot="1" x14ac:dyDescent="0.3">
      <c r="A71" s="69" t="s">
        <v>166</v>
      </c>
      <c r="B71" s="20">
        <f>SUM('Master Budget'!B81)</f>
        <v>30000</v>
      </c>
      <c r="C71" s="20">
        <f>SUM('2nd Quarter'!C71)</f>
        <v>1857.25</v>
      </c>
      <c r="D71" s="20">
        <f>SUM('2nd Quarter'!D71:F71)</f>
        <v>555.53</v>
      </c>
      <c r="E71" s="20">
        <f>SUM('Master Budget'!I81)</f>
        <v>2430.73</v>
      </c>
      <c r="F71" s="20">
        <f>SUM('Master Budget'!J81)</f>
        <v>662.05</v>
      </c>
      <c r="G71" s="20">
        <f>SUM('Master Budget'!K81)</f>
        <v>53.5</v>
      </c>
      <c r="H71" s="61"/>
      <c r="I71" s="20">
        <f t="shared" si="14"/>
        <v>5559.06</v>
      </c>
      <c r="J71" s="20">
        <f t="shared" si="15"/>
        <v>24440.94</v>
      </c>
    </row>
    <row r="72" spans="1:10" ht="15.75" thickTop="1" x14ac:dyDescent="0.25">
      <c r="A72" s="66" t="s">
        <v>70</v>
      </c>
      <c r="B72" s="24">
        <f>SUM('Master Budget'!B82)</f>
        <v>609950</v>
      </c>
      <c r="C72" s="24">
        <f>SUM('2nd Quarter'!C72)</f>
        <v>422523.58999999997</v>
      </c>
      <c r="D72" s="24">
        <f>SUM('2nd Quarter'!D72:F72)</f>
        <v>149376.71000000002</v>
      </c>
      <c r="E72" s="24">
        <f>SUM('Master Budget'!I82)</f>
        <v>15341.949999999997</v>
      </c>
      <c r="F72" s="24">
        <f>SUM('Master Budget'!J82)</f>
        <v>54052.600000000006</v>
      </c>
      <c r="G72" s="24">
        <f>SUM('Master Budget'!K82)</f>
        <v>72161.430000000008</v>
      </c>
      <c r="H72" s="61"/>
      <c r="I72" s="24">
        <f t="shared" si="14"/>
        <v>713456.28</v>
      </c>
      <c r="J72" s="24">
        <f t="shared" si="15"/>
        <v>-103506.28000000003</v>
      </c>
    </row>
    <row r="73" spans="1:10" x14ac:dyDescent="0.25">
      <c r="A73" s="63"/>
      <c r="B73" s="61"/>
      <c r="C73" s="61"/>
      <c r="D73" s="61"/>
      <c r="E73" s="61"/>
      <c r="F73" s="61"/>
      <c r="G73" s="61"/>
      <c r="H73" s="61"/>
      <c r="I73" s="12"/>
      <c r="J73" s="12"/>
    </row>
    <row r="74" spans="1:10" x14ac:dyDescent="0.25">
      <c r="A74" s="66" t="s">
        <v>168</v>
      </c>
      <c r="B74" s="61"/>
      <c r="C74" s="61"/>
      <c r="D74" s="61"/>
      <c r="E74" s="61"/>
      <c r="F74" s="61"/>
      <c r="G74" s="61"/>
      <c r="H74" s="61"/>
      <c r="I74" s="12"/>
      <c r="J74" s="12"/>
    </row>
    <row r="75" spans="1:10" x14ac:dyDescent="0.25">
      <c r="A75" s="63" t="s">
        <v>169</v>
      </c>
      <c r="B75" s="12">
        <f>SUM('Master Budget'!B85)</f>
        <v>1500</v>
      </c>
      <c r="C75" s="12">
        <f>SUM('2nd Quarter'!C75)</f>
        <v>0</v>
      </c>
      <c r="D75" s="12">
        <f>SUM('2nd Quarter'!D75:F75)</f>
        <v>0</v>
      </c>
      <c r="E75" s="12">
        <f>SUM('Master Budget'!I85)</f>
        <v>0</v>
      </c>
      <c r="F75" s="12">
        <f>SUM('Master Budget'!J85)</f>
        <v>0</v>
      </c>
      <c r="G75" s="12">
        <f>SUM('Master Budget'!K85)</f>
        <v>0</v>
      </c>
      <c r="H75" s="61"/>
      <c r="I75" s="12">
        <f t="shared" ref="I75:I77" si="16">SUM(C75:G75)</f>
        <v>0</v>
      </c>
      <c r="J75" s="12">
        <f t="shared" ref="J75:J77" si="17">B75-I75</f>
        <v>1500</v>
      </c>
    </row>
    <row r="76" spans="1:10" ht="15.75" thickBot="1" x14ac:dyDescent="0.3">
      <c r="A76" s="69" t="s">
        <v>170</v>
      </c>
      <c r="B76" s="20">
        <f>SUM('Master Budget'!B86)</f>
        <v>8000</v>
      </c>
      <c r="C76" s="20">
        <f>SUM('2nd Quarter'!C76)</f>
        <v>0</v>
      </c>
      <c r="D76" s="20">
        <f>SUM('2nd Quarter'!D76:F76)</f>
        <v>0</v>
      </c>
      <c r="E76" s="20">
        <f>SUM('Master Budget'!I86)</f>
        <v>0</v>
      </c>
      <c r="F76" s="20">
        <f>SUM('Master Budget'!J86)</f>
        <v>0</v>
      </c>
      <c r="G76" s="20">
        <f>SUM('Master Budget'!K86)</f>
        <v>0</v>
      </c>
      <c r="H76" s="61"/>
      <c r="I76" s="20">
        <f t="shared" si="16"/>
        <v>0</v>
      </c>
      <c r="J76" s="20">
        <f t="shared" si="17"/>
        <v>8000</v>
      </c>
    </row>
    <row r="77" spans="1:10" ht="15.75" thickTop="1" x14ac:dyDescent="0.25">
      <c r="A77" s="66" t="s">
        <v>363</v>
      </c>
      <c r="B77" s="24">
        <f>SUM('Master Budget'!B87)</f>
        <v>9500</v>
      </c>
      <c r="C77" s="24">
        <f>SUM('2nd Quarter'!C77)</f>
        <v>0</v>
      </c>
      <c r="D77" s="24">
        <f>SUM('2nd Quarter'!D77:F77)</f>
        <v>0</v>
      </c>
      <c r="E77" s="24">
        <f>SUM('Master Budget'!I87)</f>
        <v>0</v>
      </c>
      <c r="F77" s="24">
        <f>SUM('Master Budget'!J87)</f>
        <v>0</v>
      </c>
      <c r="G77" s="24">
        <f>SUM('Master Budget'!K87)</f>
        <v>0</v>
      </c>
      <c r="H77" s="61"/>
      <c r="I77" s="24">
        <f t="shared" si="16"/>
        <v>0</v>
      </c>
      <c r="J77" s="24">
        <f t="shared" si="17"/>
        <v>9500</v>
      </c>
    </row>
    <row r="78" spans="1:10" x14ac:dyDescent="0.25">
      <c r="A78" s="63"/>
      <c r="B78" s="61"/>
      <c r="C78" s="61"/>
      <c r="D78" s="61"/>
      <c r="E78" s="61"/>
      <c r="F78" s="61"/>
      <c r="G78" s="61"/>
      <c r="H78" s="61"/>
      <c r="I78" s="12"/>
      <c r="J78" s="12"/>
    </row>
    <row r="79" spans="1:10" x14ac:dyDescent="0.25">
      <c r="A79" s="71" t="s">
        <v>75</v>
      </c>
      <c r="B79" s="79">
        <f>SUM('Master Budget'!B103)</f>
        <v>1827578.4000000001</v>
      </c>
      <c r="C79" s="79">
        <f>SUM('2nd Quarter'!C79)</f>
        <v>688760.51</v>
      </c>
      <c r="D79" s="79">
        <f>SUM('2nd Quarter'!D79:F79)</f>
        <v>346993.69999999995</v>
      </c>
      <c r="E79" s="79">
        <f>SUM('Master Budget'!I89)</f>
        <v>96398.55</v>
      </c>
      <c r="F79" s="79">
        <f>SUM('Master Budget'!J89)</f>
        <v>115677.43000000001</v>
      </c>
      <c r="G79" s="79">
        <f>SUM('Master Budget'!K89)</f>
        <v>139366.74</v>
      </c>
      <c r="H79" s="61"/>
      <c r="I79" s="79">
        <f t="shared" ref="I79" si="18">SUM(C79:G79)</f>
        <v>1387196.93</v>
      </c>
      <c r="J79" s="79">
        <f t="shared" ref="J79" si="19">B79-I79</f>
        <v>440381.4700000002</v>
      </c>
    </row>
    <row r="80" spans="1:10" x14ac:dyDescent="0.25">
      <c r="A80" s="66"/>
      <c r="B80" s="61"/>
      <c r="C80" s="61"/>
      <c r="D80" s="61"/>
      <c r="E80" s="61"/>
      <c r="F80" s="61"/>
      <c r="G80" s="61"/>
      <c r="H80" s="61"/>
      <c r="I80" s="12"/>
      <c r="J80" s="12"/>
    </row>
    <row r="81" spans="1:10" x14ac:dyDescent="0.25">
      <c r="A81" s="71" t="s">
        <v>76</v>
      </c>
      <c r="B81" s="61"/>
      <c r="C81" s="61"/>
      <c r="D81" s="61"/>
      <c r="E81" s="61"/>
      <c r="F81" s="61"/>
      <c r="G81" s="61"/>
      <c r="H81" s="61"/>
      <c r="I81" s="12"/>
      <c r="J81" s="12"/>
    </row>
    <row r="82" spans="1:10" x14ac:dyDescent="0.25">
      <c r="A82" s="63" t="s">
        <v>171</v>
      </c>
      <c r="B82" s="12">
        <f>SUM('Master Budget'!B92)</f>
        <v>0</v>
      </c>
      <c r="C82" s="12">
        <f>SUM('2nd Quarter'!C82)</f>
        <v>0</v>
      </c>
      <c r="D82" s="12">
        <f>SUM('2nd Quarter'!D82:F82)</f>
        <v>0</v>
      </c>
      <c r="E82" s="12">
        <f>SUM('Master Budget'!I92)</f>
        <v>0</v>
      </c>
      <c r="F82" s="12">
        <f>SUM('Master Budget'!J92)</f>
        <v>0</v>
      </c>
      <c r="G82" s="12">
        <f>SUM('Master Budget'!K92)</f>
        <v>0</v>
      </c>
      <c r="H82" s="61"/>
      <c r="I82" s="12">
        <f t="shared" ref="I82:I85" si="20">SUM(C82:G82)</f>
        <v>0</v>
      </c>
      <c r="J82" s="12">
        <f t="shared" ref="J82:J85" si="21">B82-I82</f>
        <v>0</v>
      </c>
    </row>
    <row r="83" spans="1:10" x14ac:dyDescent="0.25">
      <c r="A83" s="63" t="s">
        <v>84</v>
      </c>
      <c r="B83" s="12">
        <f>SUM('Master Budget'!B99)</f>
        <v>0</v>
      </c>
      <c r="C83" s="12">
        <f>SUM('2nd Quarter'!C83)</f>
        <v>0</v>
      </c>
      <c r="D83" s="12">
        <f>SUM('2nd Quarter'!D83:F83)</f>
        <v>0</v>
      </c>
      <c r="E83" s="12">
        <f>SUM('Master Budget'!I99)</f>
        <v>0</v>
      </c>
      <c r="F83" s="12">
        <f>SUM('Master Budget'!J99)</f>
        <v>0</v>
      </c>
      <c r="G83" s="12">
        <f>SUM('Master Budget'!K99)</f>
        <v>0</v>
      </c>
      <c r="H83" s="61"/>
      <c r="I83" s="12">
        <f t="shared" si="20"/>
        <v>0</v>
      </c>
      <c r="J83" s="12">
        <f t="shared" si="21"/>
        <v>0</v>
      </c>
    </row>
    <row r="84" spans="1:10" ht="15.75" thickBot="1" x14ac:dyDescent="0.3">
      <c r="A84" s="69" t="s">
        <v>172</v>
      </c>
      <c r="B84" s="20">
        <f>SUM('Master Budget'!B100)</f>
        <v>0</v>
      </c>
      <c r="C84" s="20">
        <f>SUM('2nd Quarter'!C84)</f>
        <v>0</v>
      </c>
      <c r="D84" s="20">
        <f>SUM('2nd Quarter'!D84:F84)</f>
        <v>0</v>
      </c>
      <c r="E84" s="20">
        <f>SUM('Master Budget'!I100)</f>
        <v>0</v>
      </c>
      <c r="F84" s="20">
        <f>SUM('Master Budget'!J100)</f>
        <v>0</v>
      </c>
      <c r="G84" s="20">
        <f>SUM('Master Budget'!K100)</f>
        <v>0</v>
      </c>
      <c r="H84" s="61"/>
      <c r="I84" s="20">
        <f t="shared" si="20"/>
        <v>0</v>
      </c>
      <c r="J84" s="20">
        <f t="shared" si="21"/>
        <v>0</v>
      </c>
    </row>
    <row r="85" spans="1:10" ht="15.75" thickTop="1" x14ac:dyDescent="0.25">
      <c r="A85" s="66" t="s">
        <v>364</v>
      </c>
      <c r="B85" s="24">
        <f>SUM('Master Budget'!B101)</f>
        <v>204771.51</v>
      </c>
      <c r="C85" s="24">
        <f>SUM('2nd Quarter'!C85)</f>
        <v>0</v>
      </c>
      <c r="D85" s="24">
        <f>SUM('2nd Quarter'!D85:F85)</f>
        <v>0</v>
      </c>
      <c r="E85" s="24">
        <f>SUM('Master Budget'!I101)</f>
        <v>0</v>
      </c>
      <c r="F85" s="24">
        <f>SUM('Master Budget'!J101)</f>
        <v>0</v>
      </c>
      <c r="G85" s="24">
        <f>SUM('Master Budget'!K101)</f>
        <v>0</v>
      </c>
      <c r="H85" s="61"/>
      <c r="I85" s="24">
        <f t="shared" si="20"/>
        <v>0</v>
      </c>
      <c r="J85" s="24">
        <f t="shared" si="21"/>
        <v>204771.51</v>
      </c>
    </row>
    <row r="86" spans="1:10" ht="15.75" thickBot="1" x14ac:dyDescent="0.3">
      <c r="A86" s="69"/>
      <c r="B86" s="65"/>
      <c r="C86" s="65"/>
      <c r="D86" s="65"/>
      <c r="E86" s="65"/>
      <c r="F86" s="65"/>
      <c r="G86" s="65"/>
      <c r="H86" s="61"/>
      <c r="I86" s="20"/>
      <c r="J86" s="20"/>
    </row>
    <row r="87" spans="1:10" ht="15.75" thickTop="1" x14ac:dyDescent="0.25">
      <c r="A87" s="73" t="s">
        <v>87</v>
      </c>
      <c r="B87" s="24">
        <f>SUM('Master Budget'!B103)</f>
        <v>1827578.4000000001</v>
      </c>
      <c r="C87" s="24">
        <f>SUM('2nd Quarter'!C87)</f>
        <v>688760.51</v>
      </c>
      <c r="D87" s="24">
        <f>SUM('2nd Quarter'!D87:F87)</f>
        <v>346993.69999999995</v>
      </c>
      <c r="E87" s="24">
        <f>SUM('Master Budget'!I103)</f>
        <v>96398.55</v>
      </c>
      <c r="F87" s="24">
        <f>SUM('Master Budget'!J103)</f>
        <v>115677.43000000001</v>
      </c>
      <c r="G87" s="24">
        <f>SUM('Master Budget'!K103)</f>
        <v>139366.74</v>
      </c>
      <c r="H87" s="61"/>
      <c r="I87" s="24">
        <f t="shared" ref="I87" si="22">SUM(C87:G87)</f>
        <v>1387196.93</v>
      </c>
      <c r="J87" s="24">
        <f t="shared" ref="J87" si="23">B87-I87</f>
        <v>440381.4700000002</v>
      </c>
    </row>
    <row r="88" spans="1:10" x14ac:dyDescent="0.25">
      <c r="A88" s="71"/>
      <c r="B88" s="61"/>
      <c r="C88" s="61"/>
      <c r="D88" s="61"/>
      <c r="E88" s="61"/>
      <c r="F88" s="61"/>
      <c r="G88" s="61"/>
      <c r="H88" s="61"/>
      <c r="I88" s="12"/>
      <c r="J88" s="1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DCD4-9549-433C-A7F4-390627F6813C}">
  <dimension ref="C2:H190"/>
  <sheetViews>
    <sheetView workbookViewId="0">
      <selection activeCell="G192" sqref="G192"/>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-46.23</v>
      </c>
      <c r="G4" s="86"/>
      <c r="H4" s="86"/>
    </row>
    <row r="5" spans="3:8" x14ac:dyDescent="0.25">
      <c r="C5" s="61"/>
      <c r="D5" s="89" t="s">
        <v>185</v>
      </c>
      <c r="E5" s="86"/>
      <c r="F5" s="86"/>
      <c r="G5" s="86"/>
      <c r="H5" s="86"/>
    </row>
    <row r="6" spans="3:8" x14ac:dyDescent="0.25">
      <c r="C6" s="61"/>
      <c r="D6" s="90" t="s">
        <v>186</v>
      </c>
      <c r="E6" s="86"/>
      <c r="F6" s="88">
        <v>3082.09</v>
      </c>
      <c r="G6" s="86"/>
      <c r="H6" s="86"/>
    </row>
    <row r="7" spans="3:8" x14ac:dyDescent="0.25">
      <c r="C7" s="61"/>
      <c r="D7" s="90" t="s">
        <v>187</v>
      </c>
      <c r="E7" s="86"/>
      <c r="F7" s="88"/>
      <c r="G7" s="86"/>
      <c r="H7" s="86"/>
    </row>
    <row r="8" spans="3:8" x14ac:dyDescent="0.25">
      <c r="C8" s="61"/>
      <c r="D8" s="90" t="s">
        <v>188</v>
      </c>
      <c r="E8" s="86"/>
      <c r="F8" s="88">
        <v>19.36</v>
      </c>
      <c r="G8" s="86"/>
      <c r="H8" s="86"/>
    </row>
    <row r="9" spans="3:8" x14ac:dyDescent="0.25">
      <c r="C9" s="61"/>
      <c r="D9" s="90" t="s">
        <v>189</v>
      </c>
      <c r="E9" s="91"/>
      <c r="F9" s="88"/>
      <c r="G9" s="86"/>
      <c r="H9" s="86"/>
    </row>
    <row r="10" spans="3:8" x14ac:dyDescent="0.25">
      <c r="C10" s="61"/>
      <c r="D10" s="90" t="s">
        <v>190</v>
      </c>
      <c r="E10" s="91"/>
      <c r="F10" s="88">
        <v>1734</v>
      </c>
      <c r="G10" s="86"/>
      <c r="H10" s="86"/>
    </row>
    <row r="11" spans="3:8" x14ac:dyDescent="0.25">
      <c r="C11" s="61"/>
      <c r="D11" s="90" t="s">
        <v>191</v>
      </c>
      <c r="E11" s="91"/>
      <c r="F11" s="88"/>
      <c r="G11" s="86"/>
      <c r="H11" s="86"/>
    </row>
    <row r="12" spans="3:8" x14ac:dyDescent="0.25">
      <c r="C12" s="61"/>
      <c r="D12" s="90" t="s">
        <v>192</v>
      </c>
      <c r="E12" s="91"/>
      <c r="F12" s="88">
        <v>150</v>
      </c>
      <c r="G12" s="86"/>
      <c r="H12" s="86"/>
    </row>
    <row r="13" spans="3:8" x14ac:dyDescent="0.25">
      <c r="C13" s="61"/>
      <c r="D13" s="90" t="s">
        <v>193</v>
      </c>
      <c r="E13" s="91"/>
      <c r="F13" s="88"/>
      <c r="G13" s="86"/>
      <c r="H13" s="86"/>
    </row>
    <row r="14" spans="3:8" x14ac:dyDescent="0.25">
      <c r="C14" s="61"/>
      <c r="D14" s="90" t="s">
        <v>194</v>
      </c>
      <c r="E14" s="91"/>
      <c r="F14" s="88"/>
      <c r="G14" s="86"/>
      <c r="H14" s="86"/>
    </row>
    <row r="15" spans="3:8" x14ac:dyDescent="0.25">
      <c r="C15" s="61"/>
      <c r="D15" s="90" t="s">
        <v>195</v>
      </c>
      <c r="E15" s="91"/>
      <c r="F15" s="88"/>
      <c r="G15" s="86"/>
      <c r="H15" s="86"/>
    </row>
    <row r="16" spans="3:8" x14ac:dyDescent="0.25">
      <c r="C16" s="61"/>
      <c r="D16" s="90" t="s">
        <v>196</v>
      </c>
      <c r="E16" s="91"/>
      <c r="F16" s="88"/>
      <c r="G16" s="86"/>
      <c r="H16" s="86"/>
    </row>
    <row r="17" spans="3:8" ht="17.25" customHeight="1" x14ac:dyDescent="0.25">
      <c r="C17" s="61"/>
      <c r="D17" s="90" t="s">
        <v>197</v>
      </c>
      <c r="E17" s="91"/>
      <c r="F17" s="88">
        <v>98.13</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v>611.69000000000005</v>
      </c>
      <c r="G20" s="86"/>
      <c r="H20" s="86"/>
    </row>
    <row r="21" spans="3:8" x14ac:dyDescent="0.25">
      <c r="C21" s="61"/>
      <c r="D21" s="92" t="s">
        <v>201</v>
      </c>
      <c r="E21" s="93"/>
      <c r="F21" s="86"/>
      <c r="G21" s="94">
        <f>SUM(F6:F20)</f>
        <v>5695.27</v>
      </c>
      <c r="H21" s="86"/>
    </row>
    <row r="22" spans="3:8" ht="18.75" x14ac:dyDescent="0.3">
      <c r="C22" s="85" t="s">
        <v>14</v>
      </c>
      <c r="D22" s="87"/>
      <c r="E22" s="86"/>
      <c r="F22" s="86"/>
      <c r="G22" s="86"/>
      <c r="H22" s="94">
        <f>SUM(F4+G21)</f>
        <v>5649.0400000000009</v>
      </c>
    </row>
    <row r="23" spans="3:8" ht="18.75" x14ac:dyDescent="0.3">
      <c r="C23" s="85" t="s">
        <v>202</v>
      </c>
      <c r="D23" s="87"/>
      <c r="E23" s="86"/>
      <c r="F23" s="86"/>
      <c r="G23" s="86"/>
      <c r="H23" s="94">
        <f>H22</f>
        <v>5649.0400000000009</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90309.95</v>
      </c>
      <c r="H26" s="86"/>
    </row>
    <row r="27" spans="3:8" x14ac:dyDescent="0.25">
      <c r="C27" s="61"/>
      <c r="D27" s="87" t="s">
        <v>205</v>
      </c>
      <c r="E27" s="86"/>
      <c r="F27" s="86"/>
      <c r="G27" s="88"/>
      <c r="H27" s="86"/>
    </row>
    <row r="28" spans="3:8" x14ac:dyDescent="0.25">
      <c r="C28" s="61"/>
      <c r="D28" s="87" t="s">
        <v>206</v>
      </c>
      <c r="E28" s="86"/>
      <c r="F28" s="86"/>
      <c r="G28" s="88">
        <v>38.81</v>
      </c>
      <c r="H28" s="86"/>
    </row>
    <row r="29" spans="3:8" x14ac:dyDescent="0.25">
      <c r="C29" s="61"/>
      <c r="D29" s="89" t="s">
        <v>207</v>
      </c>
      <c r="E29" s="86"/>
      <c r="F29" s="86"/>
      <c r="G29" s="86"/>
      <c r="H29" s="86"/>
    </row>
    <row r="30" spans="3:8" x14ac:dyDescent="0.25">
      <c r="C30" s="61"/>
      <c r="D30" s="90" t="s">
        <v>208</v>
      </c>
      <c r="E30" s="86"/>
      <c r="F30" s="88">
        <v>15022.26</v>
      </c>
      <c r="G30" s="86"/>
      <c r="H30" s="86"/>
    </row>
    <row r="31" spans="3:8" x14ac:dyDescent="0.25">
      <c r="C31" s="61"/>
      <c r="D31" s="90" t="s">
        <v>209</v>
      </c>
      <c r="E31" s="91"/>
      <c r="F31" s="88">
        <v>1138.7</v>
      </c>
      <c r="G31" s="86"/>
      <c r="H31" s="86"/>
    </row>
    <row r="32" spans="3:8" x14ac:dyDescent="0.25">
      <c r="C32" s="61"/>
      <c r="D32" s="90" t="s">
        <v>210</v>
      </c>
      <c r="E32" s="91"/>
      <c r="F32" s="88"/>
      <c r="G32" s="86"/>
      <c r="H32" s="86"/>
    </row>
    <row r="33" spans="3:8" x14ac:dyDescent="0.25">
      <c r="C33" s="61"/>
      <c r="D33" s="90" t="s">
        <v>211</v>
      </c>
      <c r="E33" s="91"/>
      <c r="F33" s="88"/>
      <c r="G33" s="86"/>
      <c r="H33" s="86"/>
    </row>
    <row r="34" spans="3:8" x14ac:dyDescent="0.25">
      <c r="C34" s="61"/>
      <c r="D34" s="95" t="s">
        <v>213</v>
      </c>
      <c r="E34" s="91"/>
      <c r="F34" s="86"/>
      <c r="G34" s="94">
        <f>SUM(F30:F33)</f>
        <v>16160.960000000001</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c r="G37" s="86"/>
      <c r="H37" s="86"/>
    </row>
    <row r="38" spans="3:8" x14ac:dyDescent="0.25">
      <c r="C38" s="61"/>
      <c r="D38" s="90" t="s">
        <v>216</v>
      </c>
      <c r="E38" s="91"/>
      <c r="F38" s="88">
        <v>1987.97</v>
      </c>
      <c r="G38" s="86"/>
      <c r="H38" s="86"/>
    </row>
    <row r="39" spans="3:8" x14ac:dyDescent="0.25">
      <c r="C39" s="61"/>
      <c r="D39" s="90" t="s">
        <v>217</v>
      </c>
      <c r="E39" s="91"/>
      <c r="F39" s="88"/>
      <c r="G39" s="86"/>
      <c r="H39" s="86"/>
    </row>
    <row r="40" spans="3:8" x14ac:dyDescent="0.25">
      <c r="C40" s="61"/>
      <c r="D40" s="90" t="s">
        <v>366</v>
      </c>
      <c r="E40" s="91"/>
      <c r="F40" s="88">
        <v>602.66999999999996</v>
      </c>
      <c r="G40" s="86"/>
      <c r="H40" s="86"/>
    </row>
    <row r="41" spans="3:8" x14ac:dyDescent="0.25">
      <c r="C41" s="61"/>
      <c r="D41" s="90" t="s">
        <v>218</v>
      </c>
      <c r="E41" s="91"/>
      <c r="F41" s="88"/>
      <c r="G41" s="86"/>
      <c r="H41" s="86"/>
    </row>
    <row r="42" spans="3:8" x14ac:dyDescent="0.25">
      <c r="C42" s="61"/>
      <c r="D42" s="90" t="s">
        <v>219</v>
      </c>
      <c r="E42" s="91"/>
      <c r="F42" s="88">
        <v>10964.32</v>
      </c>
      <c r="G42" s="86"/>
      <c r="H42" s="86"/>
    </row>
    <row r="43" spans="3:8" x14ac:dyDescent="0.25">
      <c r="C43" s="61"/>
      <c r="D43" s="95" t="s">
        <v>230</v>
      </c>
      <c r="E43" s="91"/>
      <c r="F43" s="86"/>
      <c r="G43" s="94">
        <f>SUM(F37:F42)</f>
        <v>13554.96</v>
      </c>
      <c r="H43" s="86"/>
    </row>
    <row r="44" spans="3:8" x14ac:dyDescent="0.25">
      <c r="C44" s="61"/>
      <c r="D44" s="90"/>
      <c r="E44" s="91"/>
      <c r="F44" s="86"/>
      <c r="G44" s="86"/>
      <c r="H44" s="86"/>
    </row>
    <row r="45" spans="3:8" x14ac:dyDescent="0.25">
      <c r="C45" s="61"/>
      <c r="D45" s="92" t="s">
        <v>231</v>
      </c>
      <c r="E45" s="93"/>
      <c r="F45" s="86"/>
      <c r="G45" s="86"/>
      <c r="H45" s="86"/>
    </row>
    <row r="46" spans="3:8" x14ac:dyDescent="0.25">
      <c r="C46" s="61"/>
      <c r="D46" s="90" t="s">
        <v>370</v>
      </c>
      <c r="E46" s="91"/>
      <c r="F46" s="88">
        <v>5841.61</v>
      </c>
      <c r="G46" s="86"/>
      <c r="H46" s="86"/>
    </row>
    <row r="47" spans="3:8" x14ac:dyDescent="0.25">
      <c r="C47" s="61"/>
      <c r="D47" s="90" t="s">
        <v>233</v>
      </c>
      <c r="E47" s="91"/>
      <c r="F47" s="88">
        <v>600.57000000000005</v>
      </c>
      <c r="G47" s="86"/>
      <c r="H47" s="86"/>
    </row>
    <row r="48" spans="3:8" x14ac:dyDescent="0.25">
      <c r="C48" s="61"/>
      <c r="D48" s="90" t="s">
        <v>234</v>
      </c>
      <c r="E48" s="91"/>
      <c r="F48" s="88"/>
      <c r="G48" s="86"/>
      <c r="H48" s="86"/>
    </row>
    <row r="49" spans="3:8" x14ac:dyDescent="0.25">
      <c r="C49" s="61"/>
      <c r="D49" s="90" t="s">
        <v>235</v>
      </c>
      <c r="E49" s="91"/>
      <c r="F49" s="88"/>
      <c r="G49" s="86"/>
      <c r="H49" s="86"/>
    </row>
    <row r="50" spans="3:8" x14ac:dyDescent="0.25">
      <c r="C50" s="61"/>
      <c r="D50" s="90" t="s">
        <v>236</v>
      </c>
      <c r="E50" s="91"/>
      <c r="F50" s="88"/>
      <c r="G50" s="86"/>
      <c r="H50" s="86"/>
    </row>
    <row r="51" spans="3:8" x14ac:dyDescent="0.25">
      <c r="C51" s="61"/>
      <c r="D51" s="95" t="s">
        <v>237</v>
      </c>
      <c r="E51" s="91"/>
      <c r="F51" s="86"/>
      <c r="G51" s="94">
        <f>SUM(F46:F50)</f>
        <v>6442.1799999999994</v>
      </c>
      <c r="H51" s="86"/>
    </row>
    <row r="52" spans="3:8" x14ac:dyDescent="0.25">
      <c r="C52" s="61"/>
      <c r="D52" s="90"/>
      <c r="E52" s="91"/>
      <c r="F52" s="86"/>
      <c r="G52" s="86"/>
      <c r="H52" s="86"/>
    </row>
    <row r="53" spans="3:8" x14ac:dyDescent="0.25">
      <c r="C53" s="61"/>
      <c r="D53" s="92" t="s">
        <v>238</v>
      </c>
      <c r="E53" s="93"/>
      <c r="F53" s="86"/>
      <c r="G53" s="86"/>
      <c r="H53" s="86"/>
    </row>
    <row r="54" spans="3:8" x14ac:dyDescent="0.25">
      <c r="C54" s="61"/>
      <c r="D54" s="90" t="s">
        <v>239</v>
      </c>
      <c r="E54" s="91"/>
      <c r="F54" s="88"/>
      <c r="G54" s="86"/>
      <c r="H54" s="86"/>
    </row>
    <row r="55" spans="3:8" x14ac:dyDescent="0.25">
      <c r="C55" s="61"/>
      <c r="D55" s="90" t="s">
        <v>240</v>
      </c>
      <c r="E55" s="91"/>
      <c r="F55" s="88"/>
      <c r="G55" s="86"/>
      <c r="H55" s="86"/>
    </row>
    <row r="56" spans="3:8" x14ac:dyDescent="0.25">
      <c r="C56" s="61"/>
      <c r="D56" s="90" t="s">
        <v>241</v>
      </c>
      <c r="E56" s="91"/>
      <c r="F56" s="88"/>
      <c r="G56" s="86"/>
      <c r="H56" s="86"/>
    </row>
    <row r="57" spans="3:8" x14ac:dyDescent="0.25">
      <c r="C57" s="61"/>
      <c r="D57" s="90" t="s">
        <v>242</v>
      </c>
      <c r="E57" s="91"/>
      <c r="F57" s="88"/>
      <c r="G57" s="86"/>
      <c r="H57" s="86"/>
    </row>
    <row r="58" spans="3:8" x14ac:dyDescent="0.25">
      <c r="C58" s="61"/>
      <c r="D58" s="95" t="s">
        <v>243</v>
      </c>
      <c r="E58" s="91"/>
      <c r="F58" s="86"/>
      <c r="G58" s="94">
        <f>SUM(F54:F57)</f>
        <v>0</v>
      </c>
      <c r="H58" s="86"/>
    </row>
    <row r="59" spans="3:8" x14ac:dyDescent="0.25">
      <c r="C59" s="61"/>
      <c r="D59" s="87"/>
      <c r="E59" s="86"/>
      <c r="F59" s="86"/>
      <c r="G59" s="86"/>
      <c r="H59" s="86"/>
    </row>
    <row r="60" spans="3:8" x14ac:dyDescent="0.25">
      <c r="C60" s="61"/>
      <c r="D60" s="92" t="s">
        <v>244</v>
      </c>
      <c r="E60" s="93"/>
      <c r="F60" s="86"/>
      <c r="G60" s="86"/>
      <c r="H60" s="86"/>
    </row>
    <row r="61" spans="3:8" x14ac:dyDescent="0.25">
      <c r="C61" s="61"/>
      <c r="D61" s="90" t="s">
        <v>245</v>
      </c>
      <c r="E61" s="91"/>
      <c r="F61" s="88">
        <v>312.56</v>
      </c>
      <c r="G61" s="86"/>
      <c r="H61" s="86"/>
    </row>
    <row r="62" spans="3:8" x14ac:dyDescent="0.25">
      <c r="C62" s="61"/>
      <c r="D62" s="90" t="s">
        <v>246</v>
      </c>
      <c r="E62" s="91"/>
      <c r="F62" s="88">
        <v>303.58999999999997</v>
      </c>
      <c r="G62" s="86"/>
      <c r="H62" s="86"/>
    </row>
    <row r="63" spans="3:8" x14ac:dyDescent="0.25">
      <c r="C63" s="61"/>
      <c r="D63" s="92" t="s">
        <v>247</v>
      </c>
      <c r="E63" s="93"/>
      <c r="F63" s="86"/>
      <c r="G63" s="86"/>
      <c r="H63" s="86"/>
    </row>
    <row r="64" spans="3:8" x14ac:dyDescent="0.25">
      <c r="C64" s="61"/>
      <c r="D64" s="90" t="s">
        <v>248</v>
      </c>
      <c r="E64" s="88"/>
      <c r="F64" s="86"/>
      <c r="G64" s="86"/>
      <c r="H64" s="86"/>
    </row>
    <row r="65" spans="3:8" x14ac:dyDescent="0.25">
      <c r="C65" s="61"/>
      <c r="D65" s="90" t="s">
        <v>249</v>
      </c>
      <c r="E65" s="88">
        <v>309.91000000000003</v>
      </c>
      <c r="F65" s="86"/>
      <c r="G65" s="86"/>
      <c r="H65" s="86"/>
    </row>
    <row r="66" spans="3:8" x14ac:dyDescent="0.25">
      <c r="C66" s="61"/>
      <c r="D66" s="92" t="s">
        <v>250</v>
      </c>
      <c r="E66" s="86"/>
      <c r="F66" s="94">
        <f>SUM(E64:E65)</f>
        <v>309.91000000000003</v>
      </c>
      <c r="G66" s="86"/>
      <c r="H66" s="86"/>
    </row>
    <row r="67" spans="3:8" x14ac:dyDescent="0.25">
      <c r="C67" s="61"/>
      <c r="D67" s="87"/>
      <c r="E67" s="86"/>
      <c r="F67" s="86"/>
      <c r="G67" s="86"/>
      <c r="H67" s="86"/>
    </row>
    <row r="68" spans="3:8" x14ac:dyDescent="0.25">
      <c r="C68" s="61"/>
      <c r="D68" s="90" t="s">
        <v>251</v>
      </c>
      <c r="E68" s="86"/>
      <c r="F68" s="88"/>
      <c r="G68" s="86"/>
      <c r="H68" s="86"/>
    </row>
    <row r="69" spans="3:8" x14ac:dyDescent="0.25">
      <c r="C69" s="61"/>
      <c r="D69" s="90" t="s">
        <v>252</v>
      </c>
      <c r="E69" s="86"/>
      <c r="F69" s="88">
        <v>829.99</v>
      </c>
      <c r="G69" s="86"/>
      <c r="H69" s="86"/>
    </row>
    <row r="70" spans="3:8" x14ac:dyDescent="0.25">
      <c r="C70" s="61"/>
      <c r="D70" s="90" t="s">
        <v>253</v>
      </c>
      <c r="E70" s="86"/>
      <c r="F70" s="88">
        <v>-13.24</v>
      </c>
      <c r="G70" s="86"/>
      <c r="H70" s="86"/>
    </row>
    <row r="71" spans="3:8" x14ac:dyDescent="0.25">
      <c r="C71" s="61"/>
      <c r="D71" s="90" t="s">
        <v>254</v>
      </c>
      <c r="E71" s="86"/>
      <c r="F71" s="88">
        <v>16.079999999999998</v>
      </c>
      <c r="G71" s="86"/>
      <c r="H71" s="86"/>
    </row>
    <row r="72" spans="3:8" x14ac:dyDescent="0.25">
      <c r="C72" s="61"/>
      <c r="D72" s="90" t="s">
        <v>255</v>
      </c>
      <c r="E72" s="86"/>
      <c r="F72" s="88">
        <v>126</v>
      </c>
      <c r="G72" s="86"/>
      <c r="H72" s="86"/>
    </row>
    <row r="73" spans="3:8" x14ac:dyDescent="0.25">
      <c r="C73" s="61"/>
      <c r="D73" s="90" t="s">
        <v>256</v>
      </c>
      <c r="E73" s="86"/>
      <c r="F73" s="88">
        <v>586.04</v>
      </c>
      <c r="G73" s="86"/>
      <c r="H73" s="86"/>
    </row>
    <row r="74" spans="3:8" x14ac:dyDescent="0.25">
      <c r="C74" s="61"/>
      <c r="D74" s="90" t="s">
        <v>257</v>
      </c>
      <c r="E74" s="86"/>
      <c r="F74" s="88"/>
      <c r="G74" s="86"/>
      <c r="H74" s="86"/>
    </row>
    <row r="75" spans="3:8" x14ac:dyDescent="0.25">
      <c r="C75" s="61"/>
      <c r="D75" s="90" t="s">
        <v>373</v>
      </c>
      <c r="E75" s="86"/>
      <c r="F75" s="88">
        <v>89.97</v>
      </c>
      <c r="G75" s="86"/>
      <c r="H75" s="86"/>
    </row>
    <row r="76" spans="3:8" x14ac:dyDescent="0.25">
      <c r="C76" s="61"/>
      <c r="D76" s="90" t="s">
        <v>259</v>
      </c>
      <c r="E76" s="86"/>
      <c r="F76" s="88">
        <v>172</v>
      </c>
      <c r="G76" s="86"/>
      <c r="H76" s="86"/>
    </row>
    <row r="77" spans="3:8" x14ac:dyDescent="0.25">
      <c r="C77" s="61"/>
      <c r="D77" s="90" t="s">
        <v>260</v>
      </c>
      <c r="E77" s="86"/>
      <c r="F77" s="88"/>
      <c r="G77" s="86"/>
      <c r="H77" s="86"/>
    </row>
    <row r="78" spans="3:8" x14ac:dyDescent="0.25">
      <c r="C78" s="61"/>
      <c r="D78" s="95" t="s">
        <v>261</v>
      </c>
      <c r="E78" s="86"/>
      <c r="F78" s="86"/>
      <c r="G78" s="94">
        <f>SUM(F61:F77)</f>
        <v>2732.8999999999996</v>
      </c>
      <c r="H78" s="86"/>
    </row>
    <row r="79" spans="3:8" x14ac:dyDescent="0.25">
      <c r="C79" s="61"/>
      <c r="D79" s="87"/>
      <c r="E79" s="86"/>
      <c r="F79" s="86"/>
      <c r="G79" s="86"/>
      <c r="H79" s="86"/>
    </row>
    <row r="80" spans="3:8" x14ac:dyDescent="0.25">
      <c r="C80" s="61"/>
      <c r="D80" s="92" t="s">
        <v>262</v>
      </c>
      <c r="E80" s="86"/>
      <c r="F80" s="86"/>
      <c r="G80" s="86"/>
      <c r="H80" s="86"/>
    </row>
    <row r="81" spans="3:8" x14ac:dyDescent="0.25">
      <c r="C81" s="61"/>
      <c r="D81" s="90" t="s">
        <v>263</v>
      </c>
      <c r="F81" s="88">
        <v>150</v>
      </c>
      <c r="G81" s="86"/>
      <c r="H81" s="86"/>
    </row>
    <row r="82" spans="3:8" x14ac:dyDescent="0.25">
      <c r="C82" s="61"/>
      <c r="D82" s="90" t="s">
        <v>264</v>
      </c>
      <c r="F82" s="88">
        <v>54.1</v>
      </c>
      <c r="G82" s="86"/>
      <c r="H82" s="86"/>
    </row>
    <row r="83" spans="3:8" x14ac:dyDescent="0.25">
      <c r="C83" s="61"/>
      <c r="D83" s="90" t="s">
        <v>265</v>
      </c>
      <c r="F83" s="88">
        <v>1630.25</v>
      </c>
      <c r="G83" s="86"/>
      <c r="H83" s="86"/>
    </row>
    <row r="84" spans="3:8" x14ac:dyDescent="0.25">
      <c r="C84" s="61"/>
      <c r="D84" s="95" t="s">
        <v>266</v>
      </c>
      <c r="E84" s="86"/>
      <c r="G84" s="94">
        <f>SUM(F81:F83)</f>
        <v>1834.35</v>
      </c>
      <c r="H84" s="86"/>
    </row>
    <row r="85" spans="3:8" x14ac:dyDescent="0.25">
      <c r="C85" s="61"/>
      <c r="D85" s="87"/>
      <c r="E85" s="86"/>
      <c r="F85" s="86"/>
      <c r="G85" s="86"/>
      <c r="H85" s="86"/>
    </row>
    <row r="86" spans="3:8" x14ac:dyDescent="0.25">
      <c r="C86" s="61"/>
      <c r="D86" s="92" t="s">
        <v>267</v>
      </c>
      <c r="E86" s="86"/>
      <c r="F86" s="86"/>
      <c r="G86" s="86"/>
      <c r="H86" s="86"/>
    </row>
    <row r="87" spans="3:8" x14ac:dyDescent="0.25">
      <c r="C87" s="61"/>
      <c r="D87" s="90" t="s">
        <v>268</v>
      </c>
      <c r="E87" s="86"/>
      <c r="F87" s="88"/>
      <c r="G87" s="86"/>
      <c r="H87" s="86"/>
    </row>
    <row r="88" spans="3:8" x14ac:dyDescent="0.25">
      <c r="C88" s="61"/>
      <c r="D88" s="90" t="s">
        <v>269</v>
      </c>
      <c r="E88" s="86"/>
      <c r="F88" s="88">
        <v>3813.61</v>
      </c>
      <c r="G88" s="86"/>
      <c r="H88" s="86"/>
    </row>
    <row r="89" spans="3:8" x14ac:dyDescent="0.25">
      <c r="C89" s="61"/>
      <c r="D89" s="90" t="s">
        <v>270</v>
      </c>
      <c r="E89" s="86"/>
      <c r="F89" s="88">
        <v>2600</v>
      </c>
      <c r="G89" s="86"/>
      <c r="H89" s="86"/>
    </row>
    <row r="90" spans="3:8" x14ac:dyDescent="0.25">
      <c r="C90" s="61"/>
      <c r="D90" s="90" t="s">
        <v>271</v>
      </c>
      <c r="E90" s="86"/>
      <c r="F90" s="88">
        <v>1619.25</v>
      </c>
      <c r="G90" s="86"/>
      <c r="H90" s="86"/>
    </row>
    <row r="91" spans="3:8" x14ac:dyDescent="0.25">
      <c r="C91" s="61"/>
      <c r="D91" s="90" t="s">
        <v>272</v>
      </c>
      <c r="E91" s="86"/>
      <c r="F91" s="88">
        <v>227.82</v>
      </c>
      <c r="G91" s="86"/>
      <c r="H91" s="86"/>
    </row>
    <row r="92" spans="3:8" x14ac:dyDescent="0.25">
      <c r="C92" s="61"/>
      <c r="D92" s="90" t="s">
        <v>273</v>
      </c>
      <c r="E92" s="86"/>
      <c r="F92" s="88"/>
      <c r="G92" s="86"/>
      <c r="H92" s="86"/>
    </row>
    <row r="93" spans="3:8" x14ac:dyDescent="0.25">
      <c r="C93" s="61"/>
      <c r="D93" s="90" t="s">
        <v>274</v>
      </c>
      <c r="E93" s="86"/>
      <c r="F93" s="88">
        <v>640.19000000000005</v>
      </c>
      <c r="G93" s="86"/>
      <c r="H93" s="86"/>
    </row>
    <row r="94" spans="3:8" x14ac:dyDescent="0.25">
      <c r="C94" s="61"/>
      <c r="D94" s="90" t="s">
        <v>61</v>
      </c>
      <c r="E94" s="86"/>
      <c r="F94" s="88">
        <v>24522.97</v>
      </c>
      <c r="G94" s="86"/>
      <c r="H94" s="86"/>
    </row>
    <row r="95" spans="3:8" x14ac:dyDescent="0.25">
      <c r="C95" s="61"/>
      <c r="D95" s="90" t="s">
        <v>275</v>
      </c>
      <c r="E95" s="86"/>
      <c r="F95" s="88"/>
      <c r="G95" s="86"/>
      <c r="H95" s="86"/>
    </row>
    <row r="96" spans="3:8" x14ac:dyDescent="0.25">
      <c r="C96" s="61"/>
      <c r="D96" s="90" t="s">
        <v>276</v>
      </c>
      <c r="E96" s="86"/>
      <c r="F96" s="88"/>
      <c r="G96" s="86"/>
      <c r="H96" s="86"/>
    </row>
    <row r="97" spans="3:8" x14ac:dyDescent="0.25">
      <c r="C97" s="61"/>
      <c r="D97" s="90" t="s">
        <v>277</v>
      </c>
      <c r="E97" s="86"/>
      <c r="F97" s="88"/>
      <c r="G97" s="86"/>
      <c r="H97" s="86"/>
    </row>
    <row r="98" spans="3:8" x14ac:dyDescent="0.25">
      <c r="C98" s="61"/>
      <c r="D98" s="90" t="s">
        <v>278</v>
      </c>
      <c r="E98" s="86"/>
      <c r="F98" s="88"/>
      <c r="G98" s="86"/>
      <c r="H98" s="86"/>
    </row>
    <row r="99" spans="3:8" x14ac:dyDescent="0.25">
      <c r="C99" s="61"/>
      <c r="D99" s="90" t="s">
        <v>279</v>
      </c>
      <c r="E99" s="86"/>
      <c r="F99" s="88"/>
      <c r="G99" s="86"/>
      <c r="H99" s="86"/>
    </row>
    <row r="100" spans="3:8" x14ac:dyDescent="0.25">
      <c r="C100" s="61"/>
      <c r="D100" s="90" t="s">
        <v>280</v>
      </c>
      <c r="E100" s="86"/>
      <c r="F100" s="88"/>
      <c r="G100" s="86"/>
      <c r="H100" s="86"/>
    </row>
    <row r="101" spans="3:8" x14ac:dyDescent="0.25">
      <c r="C101" s="61"/>
      <c r="D101" s="90" t="s">
        <v>281</v>
      </c>
      <c r="E101" s="86"/>
      <c r="F101" s="88"/>
      <c r="G101" s="86"/>
      <c r="H101" s="86"/>
    </row>
    <row r="102" spans="3:8" x14ac:dyDescent="0.25">
      <c r="C102" s="61"/>
      <c r="D102" s="90" t="s">
        <v>282</v>
      </c>
      <c r="E102" s="86"/>
      <c r="F102" s="88"/>
      <c r="G102" s="86"/>
      <c r="H102" s="86"/>
    </row>
    <row r="103" spans="3:8" x14ac:dyDescent="0.25">
      <c r="C103" s="61"/>
      <c r="D103" s="90" t="s">
        <v>283</v>
      </c>
      <c r="E103" s="86"/>
      <c r="F103" s="88">
        <v>38.94</v>
      </c>
      <c r="G103" s="86"/>
      <c r="H103" s="86"/>
    </row>
    <row r="104" spans="3:8" x14ac:dyDescent="0.25">
      <c r="C104" s="61"/>
      <c r="D104" s="90" t="s">
        <v>284</v>
      </c>
      <c r="E104" s="86"/>
      <c r="F104" s="88">
        <v>247.35</v>
      </c>
      <c r="G104" s="86"/>
      <c r="H104" s="86"/>
    </row>
    <row r="105" spans="3:8" x14ac:dyDescent="0.25">
      <c r="C105" s="61"/>
      <c r="D105" s="90" t="s">
        <v>285</v>
      </c>
      <c r="E105" s="86"/>
      <c r="F105" s="88">
        <v>247.35</v>
      </c>
      <c r="G105" s="86"/>
      <c r="H105" s="86"/>
    </row>
    <row r="106" spans="3:8" x14ac:dyDescent="0.25">
      <c r="C106" s="61"/>
      <c r="D106" s="90" t="s">
        <v>286</v>
      </c>
      <c r="E106" s="86"/>
      <c r="F106" s="88">
        <v>445.18</v>
      </c>
      <c r="G106" s="86"/>
      <c r="H106" s="86"/>
    </row>
    <row r="107" spans="3:8" x14ac:dyDescent="0.25">
      <c r="C107" s="61"/>
      <c r="D107" s="90" t="s">
        <v>358</v>
      </c>
      <c r="E107" s="86"/>
      <c r="F107" s="88"/>
      <c r="G107" s="86"/>
      <c r="H107" s="86"/>
    </row>
    <row r="108" spans="3:8" x14ac:dyDescent="0.25">
      <c r="C108" s="61"/>
      <c r="D108" s="90" t="s">
        <v>288</v>
      </c>
      <c r="E108" s="86"/>
      <c r="F108" s="88"/>
      <c r="G108" s="86"/>
      <c r="H108" s="86"/>
    </row>
    <row r="109" spans="3:8" x14ac:dyDescent="0.25">
      <c r="C109" s="61"/>
      <c r="D109" s="95" t="s">
        <v>289</v>
      </c>
      <c r="E109" s="86"/>
      <c r="F109" s="86"/>
      <c r="G109" s="94">
        <f>SUM(F87:F108)</f>
        <v>34402.660000000003</v>
      </c>
      <c r="H109" s="86"/>
    </row>
    <row r="110" spans="3:8" x14ac:dyDescent="0.25">
      <c r="C110" s="61"/>
      <c r="D110" s="87"/>
      <c r="E110" s="86"/>
      <c r="F110" s="86"/>
      <c r="G110" s="86"/>
      <c r="H110" s="86"/>
    </row>
    <row r="111" spans="3:8" x14ac:dyDescent="0.25">
      <c r="C111" s="61"/>
      <c r="D111" s="92" t="s">
        <v>290</v>
      </c>
      <c r="E111" s="86"/>
      <c r="F111" s="86"/>
      <c r="G111" s="86"/>
      <c r="H111" s="86"/>
    </row>
    <row r="112" spans="3:8" x14ac:dyDescent="0.25">
      <c r="C112" s="61"/>
      <c r="D112" s="90" t="s">
        <v>291</v>
      </c>
      <c r="E112" s="86"/>
      <c r="F112" s="88">
        <v>312.14999999999998</v>
      </c>
      <c r="G112" s="86"/>
      <c r="H112" s="86"/>
    </row>
    <row r="113" spans="3:8" x14ac:dyDescent="0.25">
      <c r="C113" s="61"/>
      <c r="D113" s="90" t="s">
        <v>292</v>
      </c>
      <c r="E113" s="86"/>
      <c r="F113" s="88">
        <v>1000</v>
      </c>
      <c r="G113" s="86"/>
      <c r="H113" s="86"/>
    </row>
    <row r="114" spans="3:8" x14ac:dyDescent="0.25">
      <c r="C114" s="61"/>
      <c r="D114" s="90" t="s">
        <v>293</v>
      </c>
      <c r="E114" s="86"/>
      <c r="F114" s="88"/>
      <c r="G114" s="86"/>
      <c r="H114" s="86"/>
    </row>
    <row r="115" spans="3:8" x14ac:dyDescent="0.25">
      <c r="C115" s="61"/>
      <c r="D115" s="90" t="s">
        <v>374</v>
      </c>
      <c r="E115" s="86"/>
      <c r="F115" s="88">
        <v>30000</v>
      </c>
      <c r="G115" s="86"/>
      <c r="H115" s="86"/>
    </row>
    <row r="116" spans="3:8" x14ac:dyDescent="0.25">
      <c r="C116" s="61"/>
      <c r="D116" s="95" t="s">
        <v>294</v>
      </c>
      <c r="E116" s="86"/>
      <c r="F116" s="86"/>
      <c r="G116" s="94">
        <f>SUM(F112:F115)</f>
        <v>31312.15</v>
      </c>
      <c r="H116" s="86"/>
    </row>
    <row r="117" spans="3:8" x14ac:dyDescent="0.25">
      <c r="C117" s="61"/>
      <c r="D117" s="87"/>
      <c r="E117" s="86"/>
      <c r="F117" s="86"/>
      <c r="G117" s="86"/>
      <c r="H117" s="86"/>
    </row>
    <row r="118" spans="3:8" x14ac:dyDescent="0.25">
      <c r="C118" s="61"/>
      <c r="D118" s="92" t="s">
        <v>295</v>
      </c>
      <c r="E118" s="86"/>
      <c r="F118" s="86"/>
      <c r="G118" s="86"/>
      <c r="H118" s="86"/>
    </row>
    <row r="119" spans="3:8" x14ac:dyDescent="0.25">
      <c r="C119" s="61"/>
      <c r="D119" s="90" t="s">
        <v>296</v>
      </c>
      <c r="E119" s="86"/>
      <c r="F119" s="88">
        <v>157.94999999999999</v>
      </c>
      <c r="G119" s="86"/>
      <c r="H119" s="86"/>
    </row>
    <row r="120" spans="3:8" x14ac:dyDescent="0.25">
      <c r="C120" s="61"/>
      <c r="D120" s="90" t="s">
        <v>297</v>
      </c>
      <c r="E120" s="86"/>
      <c r="F120" s="88">
        <v>46.45</v>
      </c>
      <c r="G120" s="86"/>
      <c r="H120" s="86"/>
    </row>
    <row r="121" spans="3:8" x14ac:dyDescent="0.25">
      <c r="C121" s="61"/>
      <c r="D121" s="90" t="s">
        <v>298</v>
      </c>
      <c r="E121" s="86"/>
      <c r="F121" s="88"/>
      <c r="G121" s="86"/>
      <c r="H121" s="86"/>
    </row>
    <row r="122" spans="3:8" x14ac:dyDescent="0.25">
      <c r="C122" s="61"/>
      <c r="D122" s="90" t="s">
        <v>299</v>
      </c>
      <c r="E122" s="86"/>
      <c r="F122" s="88"/>
      <c r="G122" s="86"/>
      <c r="H122" s="86"/>
    </row>
    <row r="123" spans="3:8" x14ac:dyDescent="0.25">
      <c r="C123" s="61"/>
      <c r="D123" s="95" t="s">
        <v>300</v>
      </c>
      <c r="E123" s="86"/>
      <c r="F123" s="86"/>
      <c r="G123" s="94">
        <f>SUM(F119:F122)</f>
        <v>204.39999999999998</v>
      </c>
      <c r="H123" s="86"/>
    </row>
    <row r="124" spans="3:8" x14ac:dyDescent="0.25">
      <c r="C124" s="61"/>
      <c r="D124" s="87"/>
      <c r="E124" s="86"/>
      <c r="F124" s="86"/>
      <c r="G124" s="86"/>
      <c r="H124" s="86"/>
    </row>
    <row r="125" spans="3:8" x14ac:dyDescent="0.25">
      <c r="C125" s="61"/>
      <c r="D125" s="92" t="s">
        <v>301</v>
      </c>
      <c r="E125" s="86"/>
      <c r="F125" s="86"/>
      <c r="G125" s="86"/>
      <c r="H125" s="86"/>
    </row>
    <row r="126" spans="3:8" x14ac:dyDescent="0.25">
      <c r="C126" s="61"/>
      <c r="D126" s="90" t="s">
        <v>302</v>
      </c>
      <c r="E126" s="86"/>
      <c r="F126" s="88">
        <v>122.85</v>
      </c>
      <c r="G126" s="86"/>
      <c r="H126" s="86"/>
    </row>
    <row r="127" spans="3:8" x14ac:dyDescent="0.25">
      <c r="C127" s="61"/>
      <c r="D127" s="90" t="s">
        <v>303</v>
      </c>
      <c r="E127" s="86"/>
      <c r="F127" s="88"/>
      <c r="G127" s="86"/>
      <c r="H127" s="86"/>
    </row>
    <row r="128" spans="3:8" x14ac:dyDescent="0.25">
      <c r="C128" s="61"/>
      <c r="D128" s="90" t="s">
        <v>304</v>
      </c>
      <c r="E128" s="86"/>
      <c r="F128" s="88"/>
      <c r="G128" s="86"/>
      <c r="H128" s="86"/>
    </row>
    <row r="129" spans="3:8" x14ac:dyDescent="0.25">
      <c r="C129" s="61"/>
      <c r="D129" s="90" t="s">
        <v>305</v>
      </c>
      <c r="E129" s="86"/>
      <c r="F129" s="88"/>
      <c r="G129" s="86"/>
      <c r="H129" s="86"/>
    </row>
    <row r="130" spans="3:8" x14ac:dyDescent="0.25">
      <c r="C130" s="61"/>
      <c r="D130" s="90" t="s">
        <v>306</v>
      </c>
      <c r="E130" s="86"/>
      <c r="F130" s="88"/>
      <c r="G130" s="86"/>
      <c r="H130" s="86"/>
    </row>
    <row r="131" spans="3:8" x14ac:dyDescent="0.25">
      <c r="C131" s="61"/>
      <c r="D131" s="90" t="s">
        <v>307</v>
      </c>
      <c r="E131" s="86"/>
      <c r="F131" s="88"/>
      <c r="G131" s="86"/>
      <c r="H131" s="86"/>
    </row>
    <row r="132" spans="3:8" x14ac:dyDescent="0.25">
      <c r="C132" s="61"/>
      <c r="D132" s="90" t="s">
        <v>308</v>
      </c>
      <c r="E132" s="86"/>
      <c r="F132" s="88"/>
      <c r="G132" s="86"/>
      <c r="H132" s="86"/>
    </row>
    <row r="133" spans="3:8" x14ac:dyDescent="0.25">
      <c r="C133" s="61"/>
      <c r="D133" s="95" t="s">
        <v>309</v>
      </c>
      <c r="E133" s="86"/>
      <c r="F133" s="86"/>
      <c r="G133" s="94">
        <f>SUM(F126:F131)</f>
        <v>122.85</v>
      </c>
      <c r="H133" s="86"/>
    </row>
    <row r="134" spans="3:8" x14ac:dyDescent="0.25">
      <c r="C134" s="61"/>
      <c r="D134" s="87"/>
      <c r="E134" s="86"/>
      <c r="F134" s="86"/>
      <c r="G134" s="86"/>
      <c r="H134" s="86"/>
    </row>
    <row r="135" spans="3:8" x14ac:dyDescent="0.25">
      <c r="C135" s="61"/>
      <c r="D135" s="92" t="s">
        <v>310</v>
      </c>
      <c r="E135" s="86"/>
      <c r="F135" s="86"/>
      <c r="G135" s="86"/>
      <c r="H135" s="86"/>
    </row>
    <row r="136" spans="3:8" x14ac:dyDescent="0.25">
      <c r="C136" s="61"/>
      <c r="D136" s="92" t="s">
        <v>311</v>
      </c>
      <c r="E136" s="86"/>
      <c r="F136" s="86"/>
      <c r="G136" s="86"/>
      <c r="H136" s="86"/>
    </row>
    <row r="137" spans="3:8" x14ac:dyDescent="0.25">
      <c r="C137" s="61"/>
      <c r="D137" s="90" t="s">
        <v>312</v>
      </c>
      <c r="E137" s="88">
        <v>27.74</v>
      </c>
      <c r="F137" s="86"/>
      <c r="G137" s="86"/>
      <c r="H137" s="86"/>
    </row>
    <row r="138" spans="3:8" x14ac:dyDescent="0.25">
      <c r="C138" s="61"/>
      <c r="D138" s="90" t="s">
        <v>313</v>
      </c>
      <c r="E138" s="88"/>
      <c r="F138" s="86"/>
      <c r="G138" s="86"/>
      <c r="H138" s="86"/>
    </row>
    <row r="139" spans="3:8" x14ac:dyDescent="0.25">
      <c r="C139" s="61"/>
      <c r="D139" s="90" t="s">
        <v>314</v>
      </c>
      <c r="E139" s="88">
        <v>31.67</v>
      </c>
      <c r="F139" s="86"/>
      <c r="G139" s="86"/>
      <c r="H139" s="86"/>
    </row>
    <row r="140" spans="3:8" x14ac:dyDescent="0.25">
      <c r="C140" s="61"/>
      <c r="D140" s="90" t="s">
        <v>315</v>
      </c>
      <c r="E140" s="88">
        <v>1653.41</v>
      </c>
      <c r="F140" s="86"/>
      <c r="G140" s="86"/>
      <c r="H140" s="86"/>
    </row>
    <row r="141" spans="3:8" x14ac:dyDescent="0.25">
      <c r="C141" s="61"/>
      <c r="D141" s="90" t="s">
        <v>316</v>
      </c>
      <c r="E141" s="88">
        <v>781.06</v>
      </c>
      <c r="F141" s="86"/>
      <c r="G141" s="86"/>
      <c r="H141" s="86"/>
    </row>
    <row r="142" spans="3:8" x14ac:dyDescent="0.25">
      <c r="C142" s="61"/>
      <c r="D142" s="90" t="s">
        <v>317</v>
      </c>
      <c r="E142" s="88">
        <v>134.44999999999999</v>
      </c>
      <c r="F142" s="86"/>
      <c r="G142" s="86"/>
      <c r="H142" s="86"/>
    </row>
    <row r="143" spans="3:8" x14ac:dyDescent="0.25">
      <c r="C143" s="61"/>
      <c r="D143" s="90" t="s">
        <v>318</v>
      </c>
      <c r="E143" s="88">
        <v>261.19</v>
      </c>
      <c r="F143" s="86"/>
      <c r="G143" s="86"/>
      <c r="H143" s="86"/>
    </row>
    <row r="144" spans="3:8" x14ac:dyDescent="0.25">
      <c r="C144" s="61"/>
      <c r="D144" s="95" t="s">
        <v>319</v>
      </c>
      <c r="E144" s="86"/>
      <c r="F144" s="94">
        <f>SUM(E137:E143)</f>
        <v>2889.52</v>
      </c>
      <c r="G144" s="86"/>
      <c r="H144" s="86"/>
    </row>
    <row r="145" spans="3:8" x14ac:dyDescent="0.25">
      <c r="C145" s="61"/>
      <c r="D145" s="90"/>
      <c r="E145" s="86"/>
      <c r="F145" s="86"/>
      <c r="G145" s="86"/>
      <c r="H145" s="86"/>
    </row>
    <row r="146" spans="3:8" x14ac:dyDescent="0.25">
      <c r="C146" s="61"/>
      <c r="D146" s="92" t="s">
        <v>320</v>
      </c>
      <c r="E146" s="86"/>
      <c r="F146" s="86"/>
      <c r="G146" s="86"/>
      <c r="H146" s="86"/>
    </row>
    <row r="147" spans="3:8" x14ac:dyDescent="0.25">
      <c r="C147" s="61"/>
      <c r="D147" s="90" t="s">
        <v>359</v>
      </c>
      <c r="E147" s="88"/>
      <c r="F147" s="86"/>
      <c r="G147" s="86"/>
      <c r="H147" s="86"/>
    </row>
    <row r="148" spans="3:8" x14ac:dyDescent="0.25">
      <c r="C148" s="61"/>
      <c r="D148" s="90" t="s">
        <v>322</v>
      </c>
      <c r="E148" s="88"/>
      <c r="F148" s="86"/>
      <c r="G148" s="86"/>
      <c r="H148" s="86"/>
    </row>
    <row r="149" spans="3:8" x14ac:dyDescent="0.25">
      <c r="C149" s="61"/>
      <c r="D149" s="90" t="s">
        <v>323</v>
      </c>
      <c r="E149" s="88"/>
      <c r="F149" s="86"/>
      <c r="G149" s="86"/>
      <c r="H149" s="86"/>
    </row>
    <row r="150" spans="3:8" x14ac:dyDescent="0.25">
      <c r="C150" s="61"/>
      <c r="D150" s="90" t="s">
        <v>324</v>
      </c>
      <c r="E150" s="88"/>
      <c r="F150" s="86"/>
      <c r="G150" s="86"/>
      <c r="H150" s="86"/>
    </row>
    <row r="151" spans="3:8" x14ac:dyDescent="0.25">
      <c r="C151" s="61"/>
      <c r="D151" s="90" t="s">
        <v>325</v>
      </c>
      <c r="E151" s="88"/>
      <c r="F151" s="86"/>
      <c r="G151" s="86"/>
      <c r="H151" s="86"/>
    </row>
    <row r="152" spans="3:8" x14ac:dyDescent="0.25">
      <c r="C152" s="61"/>
      <c r="D152" s="95" t="s">
        <v>326</v>
      </c>
      <c r="E152" s="86"/>
      <c r="F152" s="94">
        <f>SUM(E147:E151)</f>
        <v>0</v>
      </c>
      <c r="G152" s="86"/>
      <c r="H152" s="86"/>
    </row>
    <row r="153" spans="3:8" x14ac:dyDescent="0.25">
      <c r="C153" s="61"/>
      <c r="D153" s="90"/>
      <c r="E153" s="86"/>
      <c r="F153" s="86"/>
      <c r="G153" s="86"/>
      <c r="H153" s="86"/>
    </row>
    <row r="154" spans="3:8" x14ac:dyDescent="0.25">
      <c r="C154" s="61"/>
      <c r="D154" s="92" t="s">
        <v>327</v>
      </c>
      <c r="E154" s="86"/>
      <c r="F154" s="86"/>
      <c r="G154" s="86"/>
      <c r="H154" s="86"/>
    </row>
    <row r="155" spans="3:8" x14ac:dyDescent="0.25">
      <c r="C155" s="61"/>
      <c r="D155" s="90" t="s">
        <v>328</v>
      </c>
      <c r="E155" s="88">
        <v>378.1</v>
      </c>
      <c r="F155" s="86"/>
      <c r="G155" s="86"/>
      <c r="H155" s="86"/>
    </row>
    <row r="156" spans="3:8" x14ac:dyDescent="0.25">
      <c r="C156" s="61"/>
      <c r="D156" s="90" t="s">
        <v>329</v>
      </c>
      <c r="E156" s="88">
        <v>22.8</v>
      </c>
      <c r="F156" s="86"/>
      <c r="G156" s="86"/>
      <c r="H156" s="86"/>
    </row>
    <row r="157" spans="3:8" x14ac:dyDescent="0.25">
      <c r="C157" s="61"/>
      <c r="D157" s="90" t="s">
        <v>330</v>
      </c>
      <c r="E157" s="88">
        <v>266.32</v>
      </c>
      <c r="F157" s="86"/>
      <c r="G157" s="86"/>
      <c r="H157" s="86"/>
    </row>
    <row r="158" spans="3:8" x14ac:dyDescent="0.25">
      <c r="C158" s="61"/>
      <c r="D158" s="90" t="s">
        <v>331</v>
      </c>
      <c r="E158" s="88">
        <v>22.8</v>
      </c>
      <c r="F158" s="86"/>
      <c r="G158" s="86"/>
      <c r="H158" s="86"/>
    </row>
    <row r="159" spans="3:8" x14ac:dyDescent="0.25">
      <c r="C159" s="61"/>
      <c r="D159" s="90" t="s">
        <v>332</v>
      </c>
      <c r="E159" s="88">
        <v>126.02</v>
      </c>
      <c r="F159" s="86"/>
      <c r="G159" s="86"/>
      <c r="H159" s="86"/>
    </row>
    <row r="160" spans="3:8" x14ac:dyDescent="0.25">
      <c r="C160" s="61"/>
      <c r="D160" s="95" t="s">
        <v>333</v>
      </c>
      <c r="E160" s="86"/>
      <c r="F160" s="94">
        <f>SUM(E155:E159)</f>
        <v>816.04</v>
      </c>
      <c r="G160" s="86"/>
      <c r="H160" s="86"/>
    </row>
    <row r="161" spans="3:8" x14ac:dyDescent="0.25">
      <c r="C161" s="61"/>
      <c r="D161" s="87"/>
      <c r="E161" s="86"/>
      <c r="F161" s="86"/>
      <c r="G161" s="86"/>
      <c r="H161" s="86"/>
    </row>
    <row r="162" spans="3:8" x14ac:dyDescent="0.25">
      <c r="C162" s="61"/>
      <c r="D162" s="92" t="s">
        <v>334</v>
      </c>
      <c r="E162" s="86"/>
      <c r="F162" s="86"/>
      <c r="G162" s="86"/>
      <c r="H162" s="86"/>
    </row>
    <row r="163" spans="3:8" x14ac:dyDescent="0.25">
      <c r="C163" s="61"/>
      <c r="D163" s="90" t="s">
        <v>335</v>
      </c>
      <c r="E163" s="88">
        <v>553.71</v>
      </c>
      <c r="F163" s="86"/>
      <c r="G163" s="86"/>
      <c r="H163" s="86"/>
    </row>
    <row r="164" spans="3:8" x14ac:dyDescent="0.25">
      <c r="C164" s="61"/>
      <c r="D164" s="90" t="s">
        <v>336</v>
      </c>
      <c r="E164" s="88">
        <v>33.15</v>
      </c>
      <c r="F164" s="86"/>
      <c r="G164" s="86"/>
      <c r="H164" s="86"/>
    </row>
    <row r="165" spans="3:8" x14ac:dyDescent="0.25">
      <c r="C165" s="61"/>
      <c r="D165" s="90" t="s">
        <v>337</v>
      </c>
      <c r="E165" s="88">
        <v>416.72</v>
      </c>
      <c r="F165" s="86"/>
      <c r="G165" s="86"/>
      <c r="H165" s="86"/>
    </row>
    <row r="166" spans="3:8" x14ac:dyDescent="0.25">
      <c r="C166" s="61"/>
      <c r="D166" s="95" t="s">
        <v>338</v>
      </c>
      <c r="E166" s="86"/>
      <c r="F166" s="94">
        <f>SUM(E163:E165)</f>
        <v>1003.58</v>
      </c>
      <c r="G166" s="86"/>
      <c r="H166" s="86"/>
    </row>
    <row r="167" spans="3:8" x14ac:dyDescent="0.25">
      <c r="C167" s="61"/>
      <c r="D167" s="87"/>
      <c r="E167" s="86"/>
      <c r="F167" s="86"/>
      <c r="G167" s="86"/>
      <c r="H167" s="86"/>
    </row>
    <row r="168" spans="3:8" x14ac:dyDescent="0.25">
      <c r="C168" s="61"/>
      <c r="D168" s="95" t="s">
        <v>339</v>
      </c>
      <c r="E168" s="86"/>
      <c r="F168" s="86"/>
      <c r="G168" s="94">
        <f>SUM(F144+F152+F160+F166)</f>
        <v>4709.1400000000003</v>
      </c>
      <c r="H168" s="86"/>
    </row>
    <row r="169" spans="3:8" x14ac:dyDescent="0.25">
      <c r="C169" s="61"/>
      <c r="D169" s="87"/>
      <c r="E169" s="86"/>
      <c r="F169" s="86"/>
      <c r="G169" s="86"/>
      <c r="H169" s="86"/>
    </row>
    <row r="170" spans="3:8" x14ac:dyDescent="0.25">
      <c r="C170" s="61"/>
      <c r="D170" s="92" t="s">
        <v>340</v>
      </c>
      <c r="E170" s="86"/>
      <c r="F170" s="86"/>
      <c r="G170" s="86"/>
      <c r="H170" s="86"/>
    </row>
    <row r="171" spans="3:8" x14ac:dyDescent="0.25">
      <c r="C171" s="61"/>
      <c r="D171" s="97" t="s">
        <v>341</v>
      </c>
      <c r="E171" s="86"/>
      <c r="F171" s="88"/>
      <c r="G171" s="86"/>
      <c r="H171" s="86"/>
    </row>
    <row r="172" spans="3:8" x14ac:dyDescent="0.25">
      <c r="C172" s="61"/>
      <c r="D172" s="87" t="s">
        <v>342</v>
      </c>
      <c r="E172" s="86"/>
      <c r="F172" s="88">
        <v>1820</v>
      </c>
      <c r="G172" s="86"/>
      <c r="H172" s="86"/>
    </row>
    <row r="173" spans="3:8" x14ac:dyDescent="0.25">
      <c r="C173" s="61"/>
      <c r="D173" s="87" t="s">
        <v>343</v>
      </c>
      <c r="E173" s="86"/>
      <c r="F173" s="88"/>
      <c r="G173" s="86"/>
      <c r="H173" s="86"/>
    </row>
    <row r="174" spans="3:8" x14ac:dyDescent="0.25">
      <c r="C174" s="61"/>
      <c r="D174" s="87" t="s">
        <v>344</v>
      </c>
      <c r="E174" s="86"/>
      <c r="F174" s="88"/>
      <c r="G174" s="86"/>
      <c r="H174" s="86"/>
    </row>
    <row r="175" spans="3:8" x14ac:dyDescent="0.25">
      <c r="C175" s="61"/>
      <c r="D175" s="87" t="s">
        <v>345</v>
      </c>
      <c r="E175" s="86"/>
      <c r="F175" s="88"/>
      <c r="G175" s="86"/>
      <c r="H175" s="86"/>
    </row>
    <row r="176" spans="3:8" x14ac:dyDescent="0.25">
      <c r="C176" s="61"/>
      <c r="D176" s="87" t="s">
        <v>346</v>
      </c>
      <c r="E176" s="86"/>
      <c r="F176" s="88">
        <v>250</v>
      </c>
      <c r="G176" s="86"/>
      <c r="H176" s="86"/>
    </row>
    <row r="177" spans="3:8" x14ac:dyDescent="0.25">
      <c r="C177" s="61"/>
      <c r="D177" s="89" t="s">
        <v>347</v>
      </c>
      <c r="E177" s="86"/>
      <c r="F177" s="86"/>
      <c r="G177" s="94">
        <f>SUM(F171:F176)</f>
        <v>2070</v>
      </c>
      <c r="H177" s="86"/>
    </row>
    <row r="178" spans="3:8" x14ac:dyDescent="0.25">
      <c r="C178" s="61"/>
      <c r="D178" s="89"/>
      <c r="E178" s="86"/>
      <c r="F178" s="86"/>
      <c r="G178" s="86"/>
      <c r="H178" s="86"/>
    </row>
    <row r="179" spans="3:8" x14ac:dyDescent="0.25">
      <c r="C179" s="61"/>
      <c r="D179" s="89" t="s">
        <v>348</v>
      </c>
      <c r="E179" s="86"/>
      <c r="F179" s="86"/>
      <c r="G179" s="86"/>
      <c r="H179" s="86"/>
    </row>
    <row r="180" spans="3:8" x14ac:dyDescent="0.25">
      <c r="C180" s="61"/>
      <c r="D180" s="87" t="s">
        <v>349</v>
      </c>
      <c r="E180" s="86"/>
      <c r="F180" s="88"/>
      <c r="G180" s="86"/>
      <c r="H180" s="86"/>
    </row>
    <row r="181" spans="3:8" x14ac:dyDescent="0.25">
      <c r="C181" s="61"/>
      <c r="D181" s="89" t="s">
        <v>350</v>
      </c>
      <c r="E181" s="86"/>
      <c r="F181" s="86"/>
      <c r="G181" s="94">
        <f>SUM(F180)</f>
        <v>0</v>
      </c>
      <c r="H181" s="86"/>
    </row>
    <row r="182" spans="3:8" x14ac:dyDescent="0.25">
      <c r="C182" s="61"/>
      <c r="D182" s="87"/>
      <c r="E182" s="86"/>
      <c r="F182" s="86"/>
      <c r="G182" s="86"/>
      <c r="H182" s="86"/>
    </row>
    <row r="183" spans="3:8" x14ac:dyDescent="0.25">
      <c r="C183" s="61"/>
      <c r="D183" s="89" t="s">
        <v>351</v>
      </c>
      <c r="E183" s="86"/>
      <c r="F183" s="86"/>
      <c r="G183" s="86"/>
      <c r="H183" s="86"/>
    </row>
    <row r="184" spans="3:8" x14ac:dyDescent="0.25">
      <c r="C184" s="61"/>
      <c r="D184" s="87" t="s">
        <v>352</v>
      </c>
      <c r="E184" s="86"/>
      <c r="F184" s="88"/>
      <c r="G184" s="86"/>
      <c r="H184" s="86"/>
    </row>
    <row r="185" spans="3:8" x14ac:dyDescent="0.25">
      <c r="C185" s="61"/>
      <c r="D185" s="87" t="s">
        <v>353</v>
      </c>
      <c r="E185" s="86"/>
      <c r="F185" s="88"/>
      <c r="G185" s="86"/>
      <c r="H185" s="86"/>
    </row>
    <row r="186" spans="3:8" x14ac:dyDescent="0.25">
      <c r="C186" s="61"/>
      <c r="D186" s="89" t="s">
        <v>354</v>
      </c>
      <c r="E186" s="86"/>
      <c r="F186" s="86"/>
      <c r="G186" s="94">
        <f>SUM(F184:F185)</f>
        <v>0</v>
      </c>
      <c r="H186" s="86"/>
    </row>
    <row r="187" spans="3:8" x14ac:dyDescent="0.25">
      <c r="C187" s="61"/>
      <c r="D187" s="87"/>
      <c r="E187" s="86"/>
      <c r="F187" s="86"/>
      <c r="G187" s="86"/>
      <c r="H187" s="86"/>
    </row>
    <row r="188" spans="3:8" ht="18.75" x14ac:dyDescent="0.3">
      <c r="C188" s="141" t="s">
        <v>355</v>
      </c>
      <c r="D188" s="142"/>
      <c r="E188" s="86"/>
      <c r="F188" s="86"/>
      <c r="G188" s="94">
        <f>SUM(G27+G28+G34+G43+G51+G58+G78+G84+G109+G116+G123+G133+G168+G177+G181+G186)</f>
        <v>113585.36</v>
      </c>
      <c r="H188" s="86"/>
    </row>
    <row r="189" spans="3:8" ht="18.75" x14ac:dyDescent="0.3">
      <c r="C189" s="141" t="s">
        <v>356</v>
      </c>
      <c r="D189" s="142"/>
      <c r="E189" s="86"/>
      <c r="F189" s="86"/>
      <c r="G189" s="94">
        <f>(H23-G188)</f>
        <v>-107936.32000000001</v>
      </c>
      <c r="H189" s="86"/>
    </row>
    <row r="190" spans="3:8" ht="18.75" x14ac:dyDescent="0.3">
      <c r="C190" s="143" t="s">
        <v>357</v>
      </c>
      <c r="D190" s="143"/>
      <c r="E190" s="86"/>
      <c r="F190" s="86"/>
      <c r="G190" s="94">
        <f>G189</f>
        <v>-107936.32000000001</v>
      </c>
      <c r="H190" s="86"/>
    </row>
  </sheetData>
  <mergeCells count="5">
    <mergeCell ref="C188:D188"/>
    <mergeCell ref="C189:D189"/>
    <mergeCell ref="C190:D190"/>
    <mergeCell ref="C2:D2"/>
    <mergeCell ref="C3:D3"/>
  </mergeCells>
  <pageMargins left="0.7" right="0.7" top="0.75" bottom="0.75" header="0.3" footer="0.3"/>
  <pageSetup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51A1-C4A8-420C-A0F8-E1BD1ED04AE6}">
  <dimension ref="C2:H189"/>
  <sheetViews>
    <sheetView topLeftCell="A154" workbookViewId="0">
      <selection activeCell="F56" sqref="F56"/>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c r="G4" s="86"/>
      <c r="H4" s="86"/>
    </row>
    <row r="5" spans="3:8" x14ac:dyDescent="0.25">
      <c r="C5" s="61"/>
      <c r="D5" s="89" t="s">
        <v>185</v>
      </c>
      <c r="E5" s="86"/>
      <c r="F5" s="86"/>
      <c r="G5" s="86"/>
      <c r="H5" s="86"/>
    </row>
    <row r="6" spans="3:8" x14ac:dyDescent="0.25">
      <c r="C6" s="61"/>
      <c r="D6" s="90" t="s">
        <v>186</v>
      </c>
      <c r="E6" s="86"/>
      <c r="F6" s="88"/>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c r="G10" s="86"/>
      <c r="H10" s="86"/>
    </row>
    <row r="11" spans="3:8" x14ac:dyDescent="0.25">
      <c r="C11" s="61"/>
      <c r="D11" s="90" t="s">
        <v>191</v>
      </c>
      <c r="E11" s="91"/>
      <c r="F11" s="88"/>
      <c r="G11" s="86"/>
      <c r="H11" s="86"/>
    </row>
    <row r="12" spans="3:8" x14ac:dyDescent="0.25">
      <c r="C12" s="61"/>
      <c r="D12" s="90" t="s">
        <v>192</v>
      </c>
      <c r="E12" s="91"/>
      <c r="F12" s="88"/>
      <c r="G12" s="86"/>
      <c r="H12" s="86"/>
    </row>
    <row r="13" spans="3:8" x14ac:dyDescent="0.25">
      <c r="C13" s="61"/>
      <c r="D13" s="90" t="s">
        <v>193</v>
      </c>
      <c r="E13" s="91"/>
      <c r="F13" s="88"/>
      <c r="G13" s="86"/>
      <c r="H13" s="86"/>
    </row>
    <row r="14" spans="3:8" x14ac:dyDescent="0.25">
      <c r="C14" s="61"/>
      <c r="D14" s="90" t="s">
        <v>194</v>
      </c>
      <c r="E14" s="91"/>
      <c r="F14" s="88"/>
      <c r="G14" s="86"/>
      <c r="H14" s="86"/>
    </row>
    <row r="15" spans="3:8" x14ac:dyDescent="0.25">
      <c r="C15" s="61"/>
      <c r="D15" s="90" t="s">
        <v>195</v>
      </c>
      <c r="E15" s="91"/>
      <c r="F15" s="88"/>
      <c r="G15" s="86"/>
      <c r="H15" s="86"/>
    </row>
    <row r="16" spans="3:8" x14ac:dyDescent="0.25">
      <c r="C16" s="61"/>
      <c r="D16" s="90" t="s">
        <v>196</v>
      </c>
      <c r="E16" s="91"/>
      <c r="F16" s="88"/>
      <c r="G16" s="86"/>
      <c r="H16" s="86"/>
    </row>
    <row r="17" spans="3:8" ht="17.25" customHeight="1" x14ac:dyDescent="0.25">
      <c r="C17" s="61"/>
      <c r="D17" s="90" t="s">
        <v>197</v>
      </c>
      <c r="E17" s="91"/>
      <c r="F17" s="88"/>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0</v>
      </c>
      <c r="H21" s="86"/>
    </row>
    <row r="22" spans="3:8" ht="18.75" x14ac:dyDescent="0.3">
      <c r="C22" s="85" t="s">
        <v>14</v>
      </c>
      <c r="D22" s="87"/>
      <c r="E22" s="86"/>
      <c r="F22" s="86"/>
      <c r="G22" s="86"/>
      <c r="H22" s="94">
        <f>SUM(F4+G21)</f>
        <v>0</v>
      </c>
    </row>
    <row r="23" spans="3:8" ht="18.75" x14ac:dyDescent="0.3">
      <c r="C23" s="85" t="s">
        <v>202</v>
      </c>
      <c r="D23" s="87"/>
      <c r="E23" s="86"/>
      <c r="F23" s="86"/>
      <c r="G23" s="86"/>
      <c r="H23" s="94">
        <f>H22</f>
        <v>0</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c r="H26" s="86"/>
    </row>
    <row r="27" spans="3:8" x14ac:dyDescent="0.25">
      <c r="C27" s="61"/>
      <c r="D27" s="87" t="s">
        <v>205</v>
      </c>
      <c r="E27" s="86"/>
      <c r="F27" s="86"/>
      <c r="G27" s="88"/>
      <c r="H27" s="86"/>
    </row>
    <row r="28" spans="3:8" x14ac:dyDescent="0.25">
      <c r="C28" s="61"/>
      <c r="D28" s="87" t="s">
        <v>206</v>
      </c>
      <c r="E28" s="86"/>
      <c r="F28" s="86"/>
      <c r="G28" s="88"/>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c r="G31" s="86"/>
      <c r="H31" s="86"/>
    </row>
    <row r="32" spans="3:8" x14ac:dyDescent="0.25">
      <c r="C32" s="61"/>
      <c r="D32" s="90" t="s">
        <v>210</v>
      </c>
      <c r="E32" s="91"/>
      <c r="F32" s="88"/>
      <c r="G32" s="86"/>
      <c r="H32" s="86"/>
    </row>
    <row r="33" spans="3:8" x14ac:dyDescent="0.25">
      <c r="C33" s="61"/>
      <c r="D33" s="90" t="s">
        <v>211</v>
      </c>
      <c r="E33" s="91"/>
      <c r="F33" s="88"/>
      <c r="G33" s="86"/>
      <c r="H33" s="86"/>
    </row>
    <row r="34" spans="3:8" x14ac:dyDescent="0.25">
      <c r="C34" s="61"/>
      <c r="D34" s="95" t="s">
        <v>213</v>
      </c>
      <c r="E34" s="91"/>
      <c r="F34" s="86"/>
      <c r="G34" s="94">
        <f>SUM(F30:F33)</f>
        <v>0</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c r="G37" s="86"/>
      <c r="H37" s="86"/>
    </row>
    <row r="38" spans="3:8" x14ac:dyDescent="0.25">
      <c r="C38" s="61"/>
      <c r="D38" s="90" t="s">
        <v>216</v>
      </c>
      <c r="E38" s="91"/>
      <c r="F38" s="88"/>
      <c r="G38" s="86"/>
      <c r="H38" s="86"/>
    </row>
    <row r="39" spans="3:8" x14ac:dyDescent="0.25">
      <c r="C39" s="61"/>
      <c r="D39" s="90" t="s">
        <v>217</v>
      </c>
      <c r="E39" s="91"/>
      <c r="F39" s="88"/>
      <c r="G39" s="86"/>
      <c r="H39" s="86"/>
    </row>
    <row r="40" spans="3:8" x14ac:dyDescent="0.25">
      <c r="C40" s="61"/>
      <c r="D40" s="90" t="s">
        <v>366</v>
      </c>
      <c r="E40" s="91"/>
      <c r="F40" s="88"/>
      <c r="G40" s="86"/>
      <c r="H40" s="86"/>
    </row>
    <row r="41" spans="3:8" x14ac:dyDescent="0.25">
      <c r="C41" s="61"/>
      <c r="D41" s="90" t="s">
        <v>218</v>
      </c>
      <c r="E41" s="91"/>
      <c r="F41" s="88"/>
      <c r="G41" s="86"/>
      <c r="H41" s="86"/>
    </row>
    <row r="42" spans="3:8" x14ac:dyDescent="0.25">
      <c r="C42" s="61"/>
      <c r="D42" s="90" t="s">
        <v>219</v>
      </c>
      <c r="E42" s="91"/>
      <c r="F42" s="88"/>
      <c r="G42" s="86"/>
      <c r="H42" s="86"/>
    </row>
    <row r="43" spans="3:8" x14ac:dyDescent="0.25">
      <c r="C43" s="61"/>
      <c r="D43" s="95" t="s">
        <v>230</v>
      </c>
      <c r="E43" s="91"/>
      <c r="F43" s="86"/>
      <c r="G43" s="94">
        <f>SUM(F37:F42)</f>
        <v>0</v>
      </c>
      <c r="H43" s="86"/>
    </row>
    <row r="44" spans="3:8" x14ac:dyDescent="0.25">
      <c r="C44" s="61"/>
      <c r="D44" s="90"/>
      <c r="E44" s="91"/>
      <c r="F44" s="86"/>
      <c r="G44" s="86"/>
      <c r="H44" s="86"/>
    </row>
    <row r="45" spans="3:8" x14ac:dyDescent="0.25">
      <c r="C45" s="61"/>
      <c r="D45" s="92" t="s">
        <v>231</v>
      </c>
      <c r="E45" s="93"/>
      <c r="F45" s="86"/>
      <c r="G45" s="86"/>
      <c r="H45" s="86"/>
    </row>
    <row r="46" spans="3:8" x14ac:dyDescent="0.25">
      <c r="C46" s="61"/>
      <c r="D46" s="90" t="s">
        <v>370</v>
      </c>
      <c r="E46" s="91"/>
      <c r="F46" s="88"/>
      <c r="G46" s="86"/>
      <c r="H46" s="86"/>
    </row>
    <row r="47" spans="3:8" x14ac:dyDescent="0.25">
      <c r="C47" s="61"/>
      <c r="D47" s="90" t="s">
        <v>233</v>
      </c>
      <c r="E47" s="91"/>
      <c r="F47" s="88"/>
      <c r="G47" s="86"/>
      <c r="H47" s="86"/>
    </row>
    <row r="48" spans="3:8" x14ac:dyDescent="0.25">
      <c r="C48" s="61"/>
      <c r="D48" s="90" t="s">
        <v>234</v>
      </c>
      <c r="E48" s="91"/>
      <c r="F48" s="88"/>
      <c r="G48" s="86"/>
      <c r="H48" s="86"/>
    </row>
    <row r="49" spans="3:8" x14ac:dyDescent="0.25">
      <c r="C49" s="61"/>
      <c r="D49" s="90" t="s">
        <v>235</v>
      </c>
      <c r="E49" s="91"/>
      <c r="F49" s="88"/>
      <c r="G49" s="86"/>
      <c r="H49" s="86"/>
    </row>
    <row r="50" spans="3:8" x14ac:dyDescent="0.25">
      <c r="C50" s="61"/>
      <c r="D50" s="90" t="s">
        <v>236</v>
      </c>
      <c r="E50" s="91"/>
      <c r="F50" s="88"/>
      <c r="G50" s="86"/>
      <c r="H50" s="86"/>
    </row>
    <row r="51" spans="3:8" x14ac:dyDescent="0.25">
      <c r="C51" s="61"/>
      <c r="D51" s="95" t="s">
        <v>237</v>
      </c>
      <c r="E51" s="91"/>
      <c r="F51" s="86"/>
      <c r="G51" s="94">
        <f>SUM(F46:F50)</f>
        <v>0</v>
      </c>
      <c r="H51" s="86"/>
    </row>
    <row r="52" spans="3:8" x14ac:dyDescent="0.25">
      <c r="C52" s="61"/>
      <c r="D52" s="90"/>
      <c r="E52" s="91"/>
      <c r="F52" s="86"/>
      <c r="G52" s="86"/>
      <c r="H52" s="86"/>
    </row>
    <row r="53" spans="3:8" x14ac:dyDescent="0.25">
      <c r="C53" s="61"/>
      <c r="D53" s="92" t="s">
        <v>238</v>
      </c>
      <c r="E53" s="93"/>
      <c r="F53" s="86"/>
      <c r="G53" s="86"/>
      <c r="H53" s="86"/>
    </row>
    <row r="54" spans="3:8" x14ac:dyDescent="0.25">
      <c r="C54" s="61"/>
      <c r="D54" s="90" t="s">
        <v>239</v>
      </c>
      <c r="E54" s="91"/>
      <c r="F54" s="88"/>
      <c r="G54" s="86"/>
      <c r="H54" s="86"/>
    </row>
    <row r="55" spans="3:8" x14ac:dyDescent="0.25">
      <c r="C55" s="61"/>
      <c r="D55" s="90" t="s">
        <v>240</v>
      </c>
      <c r="E55" s="91"/>
      <c r="F55" s="88"/>
      <c r="G55" s="86"/>
      <c r="H55" s="86"/>
    </row>
    <row r="56" spans="3:8" x14ac:dyDescent="0.25">
      <c r="C56" s="61"/>
      <c r="D56" s="90" t="s">
        <v>241</v>
      </c>
      <c r="E56" s="91"/>
      <c r="F56" s="88"/>
      <c r="G56" s="86"/>
      <c r="H56" s="86"/>
    </row>
    <row r="57" spans="3:8" x14ac:dyDescent="0.25">
      <c r="C57" s="61"/>
      <c r="D57" s="90" t="s">
        <v>242</v>
      </c>
      <c r="E57" s="91"/>
      <c r="F57" s="88"/>
      <c r="G57" s="86"/>
      <c r="H57" s="86"/>
    </row>
    <row r="58" spans="3:8" x14ac:dyDescent="0.25">
      <c r="C58" s="61"/>
      <c r="D58" s="95" t="s">
        <v>243</v>
      </c>
      <c r="E58" s="91"/>
      <c r="F58" s="86"/>
      <c r="G58" s="94">
        <f>SUM(F54:F57)</f>
        <v>0</v>
      </c>
      <c r="H58" s="86"/>
    </row>
    <row r="59" spans="3:8" x14ac:dyDescent="0.25">
      <c r="C59" s="61"/>
      <c r="D59" s="87"/>
      <c r="E59" s="86"/>
      <c r="F59" s="86"/>
      <c r="G59" s="86"/>
      <c r="H59" s="86"/>
    </row>
    <row r="60" spans="3:8" x14ac:dyDescent="0.25">
      <c r="C60" s="61"/>
      <c r="D60" s="92" t="s">
        <v>244</v>
      </c>
      <c r="E60" s="93"/>
      <c r="F60" s="86"/>
      <c r="G60" s="86"/>
      <c r="H60" s="86"/>
    </row>
    <row r="61" spans="3:8" x14ac:dyDescent="0.25">
      <c r="C61" s="61"/>
      <c r="D61" s="90" t="s">
        <v>245</v>
      </c>
      <c r="E61" s="91"/>
      <c r="F61" s="88"/>
      <c r="G61" s="86"/>
      <c r="H61" s="86"/>
    </row>
    <row r="62" spans="3:8" x14ac:dyDescent="0.25">
      <c r="C62" s="61"/>
      <c r="D62" s="90" t="s">
        <v>246</v>
      </c>
      <c r="E62" s="91"/>
      <c r="F62" s="88"/>
      <c r="G62" s="86"/>
      <c r="H62" s="86"/>
    </row>
    <row r="63" spans="3:8" x14ac:dyDescent="0.25">
      <c r="C63" s="61"/>
      <c r="D63" s="92" t="s">
        <v>247</v>
      </c>
      <c r="E63" s="93"/>
      <c r="F63" s="86"/>
      <c r="G63" s="86"/>
      <c r="H63" s="86"/>
    </row>
    <row r="64" spans="3:8" x14ac:dyDescent="0.25">
      <c r="C64" s="61"/>
      <c r="D64" s="90" t="s">
        <v>248</v>
      </c>
      <c r="E64" s="88"/>
      <c r="F64" s="86"/>
      <c r="G64" s="86"/>
      <c r="H64" s="86"/>
    </row>
    <row r="65" spans="3:8" x14ac:dyDescent="0.25">
      <c r="C65" s="61"/>
      <c r="D65" s="90" t="s">
        <v>249</v>
      </c>
      <c r="E65" s="88"/>
      <c r="F65" s="86"/>
      <c r="G65" s="86"/>
      <c r="H65" s="86"/>
    </row>
    <row r="66" spans="3:8" x14ac:dyDescent="0.25">
      <c r="C66" s="61"/>
      <c r="D66" s="92" t="s">
        <v>250</v>
      </c>
      <c r="E66" s="86"/>
      <c r="F66" s="94">
        <f>SUM(E64:E65)</f>
        <v>0</v>
      </c>
      <c r="G66" s="86"/>
      <c r="H66" s="86"/>
    </row>
    <row r="67" spans="3:8" x14ac:dyDescent="0.25">
      <c r="C67" s="61"/>
      <c r="D67" s="87"/>
      <c r="E67" s="86"/>
      <c r="F67" s="86"/>
      <c r="G67" s="86"/>
      <c r="H67" s="86"/>
    </row>
    <row r="68" spans="3:8" x14ac:dyDescent="0.25">
      <c r="C68" s="61"/>
      <c r="D68" s="90" t="s">
        <v>251</v>
      </c>
      <c r="E68" s="86"/>
      <c r="F68" s="88"/>
      <c r="G68" s="86"/>
      <c r="H68" s="86"/>
    </row>
    <row r="69" spans="3:8" x14ac:dyDescent="0.25">
      <c r="C69" s="61"/>
      <c r="D69" s="90" t="s">
        <v>252</v>
      </c>
      <c r="E69" s="86"/>
      <c r="F69" s="88"/>
      <c r="G69" s="86"/>
      <c r="H69" s="86"/>
    </row>
    <row r="70" spans="3:8" x14ac:dyDescent="0.25">
      <c r="C70" s="61"/>
      <c r="D70" s="90" t="s">
        <v>253</v>
      </c>
      <c r="E70" s="86"/>
      <c r="F70" s="88"/>
      <c r="G70" s="86"/>
      <c r="H70" s="86"/>
    </row>
    <row r="71" spans="3:8" x14ac:dyDescent="0.25">
      <c r="C71" s="61"/>
      <c r="D71" s="90" t="s">
        <v>254</v>
      </c>
      <c r="E71" s="86"/>
      <c r="F71" s="88"/>
      <c r="G71" s="86"/>
      <c r="H71" s="86"/>
    </row>
    <row r="72" spans="3:8" x14ac:dyDescent="0.25">
      <c r="C72" s="61"/>
      <c r="D72" s="90" t="s">
        <v>255</v>
      </c>
      <c r="E72" s="86"/>
      <c r="F72" s="88"/>
      <c r="G72" s="86"/>
      <c r="H72" s="86"/>
    </row>
    <row r="73" spans="3:8" x14ac:dyDescent="0.25">
      <c r="C73" s="61"/>
      <c r="D73" s="90" t="s">
        <v>256</v>
      </c>
      <c r="E73" s="86"/>
      <c r="F73" s="88"/>
      <c r="G73" s="86"/>
      <c r="H73" s="86"/>
    </row>
    <row r="74" spans="3:8" x14ac:dyDescent="0.25">
      <c r="C74" s="61"/>
      <c r="D74" s="90" t="s">
        <v>257</v>
      </c>
      <c r="E74" s="86"/>
      <c r="F74" s="88"/>
      <c r="G74" s="86"/>
      <c r="H74" s="86"/>
    </row>
    <row r="75" spans="3:8" x14ac:dyDescent="0.25">
      <c r="C75" s="61"/>
      <c r="D75" s="90" t="s">
        <v>258</v>
      </c>
      <c r="E75" s="86"/>
      <c r="F75" s="88"/>
      <c r="G75" s="86"/>
      <c r="H75" s="86"/>
    </row>
    <row r="76" spans="3:8" x14ac:dyDescent="0.25">
      <c r="C76" s="61"/>
      <c r="D76" s="90" t="s">
        <v>259</v>
      </c>
      <c r="E76" s="86"/>
      <c r="F76" s="88"/>
      <c r="G76" s="86"/>
      <c r="H76" s="86"/>
    </row>
    <row r="77" spans="3:8" x14ac:dyDescent="0.25">
      <c r="C77" s="61"/>
      <c r="D77" s="90" t="s">
        <v>260</v>
      </c>
      <c r="E77" s="86"/>
      <c r="F77" s="88"/>
      <c r="G77" s="86"/>
      <c r="H77" s="86"/>
    </row>
    <row r="78" spans="3:8" x14ac:dyDescent="0.25">
      <c r="C78" s="61"/>
      <c r="D78" s="95" t="s">
        <v>261</v>
      </c>
      <c r="E78" s="86"/>
      <c r="F78" s="86"/>
      <c r="G78" s="94">
        <f>SUM(F61:F77)</f>
        <v>0</v>
      </c>
      <c r="H78" s="86"/>
    </row>
    <row r="79" spans="3:8" x14ac:dyDescent="0.25">
      <c r="C79" s="61"/>
      <c r="D79" s="87"/>
      <c r="E79" s="86"/>
      <c r="F79" s="86"/>
      <c r="G79" s="86"/>
      <c r="H79" s="86"/>
    </row>
    <row r="80" spans="3:8" x14ac:dyDescent="0.25">
      <c r="C80" s="61"/>
      <c r="D80" s="92" t="s">
        <v>262</v>
      </c>
      <c r="E80" s="86"/>
      <c r="F80" s="86"/>
      <c r="G80" s="86"/>
      <c r="H80" s="86"/>
    </row>
    <row r="81" spans="3:8" x14ac:dyDescent="0.25">
      <c r="C81" s="61"/>
      <c r="D81" s="90" t="s">
        <v>263</v>
      </c>
      <c r="F81" s="88"/>
      <c r="G81" s="86"/>
      <c r="H81" s="86"/>
    </row>
    <row r="82" spans="3:8" x14ac:dyDescent="0.25">
      <c r="C82" s="61"/>
      <c r="D82" s="90" t="s">
        <v>264</v>
      </c>
      <c r="F82" s="88"/>
      <c r="G82" s="86"/>
      <c r="H82" s="86"/>
    </row>
    <row r="83" spans="3:8" x14ac:dyDescent="0.25">
      <c r="C83" s="61"/>
      <c r="D83" s="90" t="s">
        <v>265</v>
      </c>
      <c r="F83" s="88"/>
      <c r="G83" s="86"/>
      <c r="H83" s="86"/>
    </row>
    <row r="84" spans="3:8" x14ac:dyDescent="0.25">
      <c r="C84" s="61"/>
      <c r="D84" s="95" t="s">
        <v>266</v>
      </c>
      <c r="E84" s="86"/>
      <c r="G84" s="94">
        <f>SUM(F81:F83)</f>
        <v>0</v>
      </c>
      <c r="H84" s="86"/>
    </row>
    <row r="85" spans="3:8" x14ac:dyDescent="0.25">
      <c r="C85" s="61"/>
      <c r="D85" s="87"/>
      <c r="E85" s="86"/>
      <c r="F85" s="86"/>
      <c r="G85" s="86"/>
      <c r="H85" s="86"/>
    </row>
    <row r="86" spans="3:8" x14ac:dyDescent="0.25">
      <c r="C86" s="61"/>
      <c r="D86" s="92" t="s">
        <v>267</v>
      </c>
      <c r="E86" s="86"/>
      <c r="F86" s="86"/>
      <c r="G86" s="86"/>
      <c r="H86" s="86"/>
    </row>
    <row r="87" spans="3:8" x14ac:dyDescent="0.25">
      <c r="C87" s="61"/>
      <c r="D87" s="90" t="s">
        <v>268</v>
      </c>
      <c r="E87" s="86"/>
      <c r="F87" s="88"/>
      <c r="G87" s="86"/>
      <c r="H87" s="86"/>
    </row>
    <row r="88" spans="3:8" x14ac:dyDescent="0.25">
      <c r="C88" s="61"/>
      <c r="D88" s="90" t="s">
        <v>269</v>
      </c>
      <c r="E88" s="86"/>
      <c r="F88" s="88"/>
      <c r="G88" s="86"/>
      <c r="H88" s="86"/>
    </row>
    <row r="89" spans="3:8" x14ac:dyDescent="0.25">
      <c r="C89" s="61"/>
      <c r="D89" s="90" t="s">
        <v>270</v>
      </c>
      <c r="E89" s="86"/>
      <c r="F89" s="88"/>
      <c r="G89" s="86"/>
      <c r="H89" s="86"/>
    </row>
    <row r="90" spans="3:8" x14ac:dyDescent="0.25">
      <c r="C90" s="61"/>
      <c r="D90" s="90" t="s">
        <v>271</v>
      </c>
      <c r="E90" s="86"/>
      <c r="F90" s="88"/>
      <c r="G90" s="86"/>
      <c r="H90" s="86"/>
    </row>
    <row r="91" spans="3:8" x14ac:dyDescent="0.25">
      <c r="C91" s="61"/>
      <c r="D91" s="90" t="s">
        <v>272</v>
      </c>
      <c r="E91" s="86"/>
      <c r="F91" s="88"/>
      <c r="G91" s="86"/>
      <c r="H91" s="86"/>
    </row>
    <row r="92" spans="3:8" x14ac:dyDescent="0.25">
      <c r="C92" s="61"/>
      <c r="D92" s="90" t="s">
        <v>273</v>
      </c>
      <c r="E92" s="86"/>
      <c r="F92" s="88"/>
      <c r="G92" s="86"/>
      <c r="H92" s="86"/>
    </row>
    <row r="93" spans="3:8" x14ac:dyDescent="0.25">
      <c r="C93" s="61"/>
      <c r="D93" s="90" t="s">
        <v>274</v>
      </c>
      <c r="E93" s="86"/>
      <c r="F93" s="88"/>
      <c r="G93" s="86"/>
      <c r="H93" s="86"/>
    </row>
    <row r="94" spans="3:8" x14ac:dyDescent="0.25">
      <c r="C94" s="61"/>
      <c r="D94" s="90" t="s">
        <v>61</v>
      </c>
      <c r="E94" s="86"/>
      <c r="F94" s="88"/>
      <c r="G94" s="86"/>
      <c r="H94" s="86"/>
    </row>
    <row r="95" spans="3:8" x14ac:dyDescent="0.25">
      <c r="C95" s="61"/>
      <c r="D95" s="90" t="s">
        <v>275</v>
      </c>
      <c r="E95" s="86"/>
      <c r="F95" s="88"/>
      <c r="G95" s="86"/>
      <c r="H95" s="86"/>
    </row>
    <row r="96" spans="3:8" x14ac:dyDescent="0.25">
      <c r="C96" s="61"/>
      <c r="D96" s="90" t="s">
        <v>276</v>
      </c>
      <c r="E96" s="86"/>
      <c r="F96" s="88"/>
      <c r="G96" s="86"/>
      <c r="H96" s="86"/>
    </row>
    <row r="97" spans="3:8" x14ac:dyDescent="0.25">
      <c r="C97" s="61"/>
      <c r="D97" s="90" t="s">
        <v>277</v>
      </c>
      <c r="E97" s="86"/>
      <c r="F97" s="88"/>
      <c r="G97" s="86"/>
      <c r="H97" s="86"/>
    </row>
    <row r="98" spans="3:8" x14ac:dyDescent="0.25">
      <c r="C98" s="61"/>
      <c r="D98" s="90" t="s">
        <v>278</v>
      </c>
      <c r="E98" s="86"/>
      <c r="F98" s="88"/>
      <c r="G98" s="86"/>
      <c r="H98" s="86"/>
    </row>
    <row r="99" spans="3:8" x14ac:dyDescent="0.25">
      <c r="C99" s="61"/>
      <c r="D99" s="90" t="s">
        <v>279</v>
      </c>
      <c r="E99" s="86"/>
      <c r="F99" s="88"/>
      <c r="G99" s="86"/>
      <c r="H99" s="86"/>
    </row>
    <row r="100" spans="3:8" x14ac:dyDescent="0.25">
      <c r="C100" s="61"/>
      <c r="D100" s="90" t="s">
        <v>280</v>
      </c>
      <c r="E100" s="86"/>
      <c r="F100" s="88"/>
      <c r="G100" s="86"/>
      <c r="H100" s="86"/>
    </row>
    <row r="101" spans="3:8" x14ac:dyDescent="0.25">
      <c r="C101" s="61"/>
      <c r="D101" s="90" t="s">
        <v>281</v>
      </c>
      <c r="E101" s="86"/>
      <c r="F101" s="88"/>
      <c r="G101" s="86"/>
      <c r="H101" s="86"/>
    </row>
    <row r="102" spans="3:8" x14ac:dyDescent="0.25">
      <c r="C102" s="61"/>
      <c r="D102" s="90" t="s">
        <v>282</v>
      </c>
      <c r="E102" s="86"/>
      <c r="F102" s="88"/>
      <c r="G102" s="86"/>
      <c r="H102" s="86"/>
    </row>
    <row r="103" spans="3:8" x14ac:dyDescent="0.25">
      <c r="C103" s="61"/>
      <c r="D103" s="90" t="s">
        <v>283</v>
      </c>
      <c r="E103" s="86"/>
      <c r="F103" s="88"/>
      <c r="G103" s="86"/>
      <c r="H103" s="86"/>
    </row>
    <row r="104" spans="3:8" x14ac:dyDescent="0.25">
      <c r="C104" s="61"/>
      <c r="D104" s="90" t="s">
        <v>284</v>
      </c>
      <c r="E104" s="86"/>
      <c r="F104" s="88"/>
      <c r="G104" s="86"/>
      <c r="H104" s="86"/>
    </row>
    <row r="105" spans="3:8" x14ac:dyDescent="0.25">
      <c r="C105" s="61"/>
      <c r="D105" s="90" t="s">
        <v>285</v>
      </c>
      <c r="E105" s="86"/>
      <c r="F105" s="88"/>
      <c r="G105" s="86"/>
      <c r="H105" s="86"/>
    </row>
    <row r="106" spans="3:8" x14ac:dyDescent="0.25">
      <c r="C106" s="61"/>
      <c r="D106" s="90" t="s">
        <v>286</v>
      </c>
      <c r="E106" s="86"/>
      <c r="F106" s="88"/>
      <c r="G106" s="86"/>
      <c r="H106" s="86"/>
    </row>
    <row r="107" spans="3:8" x14ac:dyDescent="0.25">
      <c r="C107" s="61"/>
      <c r="D107" s="90" t="s">
        <v>287</v>
      </c>
      <c r="E107" s="86"/>
      <c r="F107" s="88"/>
      <c r="G107" s="86"/>
      <c r="H107" s="86"/>
    </row>
    <row r="108" spans="3:8" x14ac:dyDescent="0.25">
      <c r="C108" s="61"/>
      <c r="D108" s="90" t="s">
        <v>288</v>
      </c>
      <c r="E108" s="86"/>
      <c r="F108" s="88"/>
      <c r="G108" s="86"/>
      <c r="H108" s="86"/>
    </row>
    <row r="109" spans="3:8" x14ac:dyDescent="0.25">
      <c r="C109" s="61"/>
      <c r="D109" s="95" t="s">
        <v>289</v>
      </c>
      <c r="E109" s="86"/>
      <c r="F109" s="86"/>
      <c r="G109" s="94">
        <f>SUM(F87:F108)</f>
        <v>0</v>
      </c>
      <c r="H109" s="86"/>
    </row>
    <row r="110" spans="3:8" x14ac:dyDescent="0.25">
      <c r="C110" s="61"/>
      <c r="D110" s="87"/>
      <c r="E110" s="86"/>
      <c r="F110" s="86"/>
      <c r="G110" s="86"/>
      <c r="H110" s="86"/>
    </row>
    <row r="111" spans="3:8" x14ac:dyDescent="0.25">
      <c r="C111" s="61"/>
      <c r="D111" s="92" t="s">
        <v>290</v>
      </c>
      <c r="E111" s="86"/>
      <c r="F111" s="86"/>
      <c r="G111" s="86"/>
      <c r="H111" s="86"/>
    </row>
    <row r="112" spans="3:8" x14ac:dyDescent="0.25">
      <c r="C112" s="61"/>
      <c r="D112" s="90" t="s">
        <v>291</v>
      </c>
      <c r="E112" s="86"/>
      <c r="F112" s="88"/>
      <c r="G112" s="86"/>
      <c r="H112" s="86"/>
    </row>
    <row r="113" spans="3:8" x14ac:dyDescent="0.25">
      <c r="C113" s="61"/>
      <c r="D113" s="90" t="s">
        <v>292</v>
      </c>
      <c r="E113" s="86"/>
      <c r="F113" s="88"/>
      <c r="G113" s="86"/>
      <c r="H113" s="86"/>
    </row>
    <row r="114" spans="3:8" x14ac:dyDescent="0.25">
      <c r="C114" s="61"/>
      <c r="D114" s="90" t="s">
        <v>293</v>
      </c>
      <c r="E114" s="86"/>
      <c r="F114" s="88"/>
      <c r="G114" s="86"/>
      <c r="H114" s="86"/>
    </row>
    <row r="115" spans="3:8" x14ac:dyDescent="0.25">
      <c r="C115" s="61"/>
      <c r="D115" s="95" t="s">
        <v>294</v>
      </c>
      <c r="E115" s="86"/>
      <c r="F115" s="86"/>
      <c r="G115" s="94">
        <f>SUM(F112:F114)</f>
        <v>0</v>
      </c>
      <c r="H115" s="86"/>
    </row>
    <row r="116" spans="3:8" x14ac:dyDescent="0.25">
      <c r="C116" s="61"/>
      <c r="D116" s="87"/>
      <c r="E116" s="86"/>
      <c r="F116" s="86"/>
      <c r="G116" s="86"/>
      <c r="H116" s="86"/>
    </row>
    <row r="117" spans="3:8" x14ac:dyDescent="0.25">
      <c r="C117" s="61"/>
      <c r="D117" s="92" t="s">
        <v>295</v>
      </c>
      <c r="E117" s="86"/>
      <c r="F117" s="86"/>
      <c r="G117" s="86"/>
      <c r="H117" s="86"/>
    </row>
    <row r="118" spans="3:8" x14ac:dyDescent="0.25">
      <c r="C118" s="61"/>
      <c r="D118" s="90" t="s">
        <v>296</v>
      </c>
      <c r="E118" s="86"/>
      <c r="F118" s="88"/>
      <c r="G118" s="86"/>
      <c r="H118" s="86"/>
    </row>
    <row r="119" spans="3:8" x14ac:dyDescent="0.25">
      <c r="C119" s="61"/>
      <c r="D119" s="90" t="s">
        <v>297</v>
      </c>
      <c r="E119" s="86"/>
      <c r="F119" s="88"/>
      <c r="G119" s="86"/>
      <c r="H119" s="86"/>
    </row>
    <row r="120" spans="3:8" x14ac:dyDescent="0.25">
      <c r="C120" s="61"/>
      <c r="D120" s="90" t="s">
        <v>298</v>
      </c>
      <c r="E120" s="86"/>
      <c r="F120" s="88"/>
      <c r="G120" s="86"/>
      <c r="H120" s="86"/>
    </row>
    <row r="121" spans="3:8" x14ac:dyDescent="0.25">
      <c r="C121" s="61"/>
      <c r="D121" s="90" t="s">
        <v>299</v>
      </c>
      <c r="E121" s="86"/>
      <c r="F121" s="88"/>
      <c r="G121" s="86"/>
      <c r="H121" s="86"/>
    </row>
    <row r="122" spans="3:8" x14ac:dyDescent="0.25">
      <c r="C122" s="61"/>
      <c r="D122" s="95" t="s">
        <v>300</v>
      </c>
      <c r="E122" s="86"/>
      <c r="F122" s="86"/>
      <c r="G122" s="94">
        <f>SUM(F118:F121)</f>
        <v>0</v>
      </c>
      <c r="H122" s="86"/>
    </row>
    <row r="123" spans="3:8" x14ac:dyDescent="0.25">
      <c r="C123" s="61"/>
      <c r="D123" s="87"/>
      <c r="E123" s="86"/>
      <c r="F123" s="86"/>
      <c r="G123" s="86"/>
      <c r="H123" s="86"/>
    </row>
    <row r="124" spans="3:8" x14ac:dyDescent="0.25">
      <c r="C124" s="61"/>
      <c r="D124" s="92" t="s">
        <v>301</v>
      </c>
      <c r="E124" s="86"/>
      <c r="F124" s="86"/>
      <c r="G124" s="86"/>
      <c r="H124" s="86"/>
    </row>
    <row r="125" spans="3:8" x14ac:dyDescent="0.25">
      <c r="C125" s="61"/>
      <c r="D125" s="90" t="s">
        <v>302</v>
      </c>
      <c r="E125" s="86"/>
      <c r="F125" s="88"/>
      <c r="G125" s="86"/>
      <c r="H125" s="86"/>
    </row>
    <row r="126" spans="3:8" x14ac:dyDescent="0.25">
      <c r="C126" s="61"/>
      <c r="D126" s="90" t="s">
        <v>303</v>
      </c>
      <c r="E126" s="86"/>
      <c r="F126" s="88"/>
      <c r="G126" s="86"/>
      <c r="H126" s="86"/>
    </row>
    <row r="127" spans="3:8" x14ac:dyDescent="0.25">
      <c r="C127" s="61"/>
      <c r="D127" s="90" t="s">
        <v>304</v>
      </c>
      <c r="E127" s="86"/>
      <c r="F127" s="88"/>
      <c r="G127" s="86"/>
      <c r="H127" s="86"/>
    </row>
    <row r="128" spans="3:8" x14ac:dyDescent="0.25">
      <c r="C128" s="61"/>
      <c r="D128" s="90" t="s">
        <v>305</v>
      </c>
      <c r="E128" s="86"/>
      <c r="F128" s="88"/>
      <c r="G128" s="86"/>
      <c r="H128" s="86"/>
    </row>
    <row r="129" spans="3:8" x14ac:dyDescent="0.25">
      <c r="C129" s="61"/>
      <c r="D129" s="90" t="s">
        <v>306</v>
      </c>
      <c r="E129" s="86"/>
      <c r="F129" s="88"/>
      <c r="G129" s="86"/>
      <c r="H129" s="86"/>
    </row>
    <row r="130" spans="3:8" x14ac:dyDescent="0.25">
      <c r="C130" s="61"/>
      <c r="D130" s="90" t="s">
        <v>307</v>
      </c>
      <c r="E130" s="86"/>
      <c r="F130" s="88"/>
      <c r="G130" s="86"/>
      <c r="H130" s="86"/>
    </row>
    <row r="131" spans="3:8" x14ac:dyDescent="0.25">
      <c r="C131" s="61"/>
      <c r="D131" s="90" t="s">
        <v>308</v>
      </c>
      <c r="E131" s="86"/>
      <c r="F131" s="88"/>
      <c r="G131" s="86"/>
      <c r="H131" s="86"/>
    </row>
    <row r="132" spans="3:8" x14ac:dyDescent="0.25">
      <c r="C132" s="61"/>
      <c r="D132" s="95" t="s">
        <v>309</v>
      </c>
      <c r="E132" s="86"/>
      <c r="F132" s="86"/>
      <c r="G132" s="94">
        <f>SUM(F125:F130)</f>
        <v>0</v>
      </c>
      <c r="H132" s="86"/>
    </row>
    <row r="133" spans="3:8" x14ac:dyDescent="0.25">
      <c r="C133" s="61"/>
      <c r="D133" s="87"/>
      <c r="E133" s="86"/>
      <c r="F133" s="86"/>
      <c r="G133" s="86"/>
      <c r="H133" s="86"/>
    </row>
    <row r="134" spans="3:8" x14ac:dyDescent="0.25">
      <c r="C134" s="61"/>
      <c r="D134" s="92" t="s">
        <v>310</v>
      </c>
      <c r="E134" s="86"/>
      <c r="F134" s="86"/>
      <c r="G134" s="86"/>
      <c r="H134" s="86"/>
    </row>
    <row r="135" spans="3:8" x14ac:dyDescent="0.25">
      <c r="C135" s="61"/>
      <c r="D135" s="92" t="s">
        <v>311</v>
      </c>
      <c r="E135" s="86"/>
      <c r="F135" s="86"/>
      <c r="G135" s="86"/>
      <c r="H135" s="86"/>
    </row>
    <row r="136" spans="3:8" x14ac:dyDescent="0.25">
      <c r="C136" s="61"/>
      <c r="D136" s="90" t="s">
        <v>312</v>
      </c>
      <c r="E136" s="88"/>
      <c r="F136" s="86"/>
      <c r="G136" s="86"/>
      <c r="H136" s="86"/>
    </row>
    <row r="137" spans="3:8" x14ac:dyDescent="0.25">
      <c r="C137" s="61"/>
      <c r="D137" s="90" t="s">
        <v>313</v>
      </c>
      <c r="E137" s="88"/>
      <c r="F137" s="86"/>
      <c r="G137" s="86"/>
      <c r="H137" s="86"/>
    </row>
    <row r="138" spans="3:8" x14ac:dyDescent="0.25">
      <c r="C138" s="61"/>
      <c r="D138" s="90" t="s">
        <v>314</v>
      </c>
      <c r="E138" s="88"/>
      <c r="F138" s="86"/>
      <c r="G138" s="86"/>
      <c r="H138" s="86"/>
    </row>
    <row r="139" spans="3:8" x14ac:dyDescent="0.25">
      <c r="C139" s="61"/>
      <c r="D139" s="90" t="s">
        <v>315</v>
      </c>
      <c r="E139" s="88"/>
      <c r="F139" s="86"/>
      <c r="G139" s="86"/>
      <c r="H139" s="86"/>
    </row>
    <row r="140" spans="3:8" x14ac:dyDescent="0.25">
      <c r="C140" s="61"/>
      <c r="D140" s="90" t="s">
        <v>316</v>
      </c>
      <c r="E140" s="88"/>
      <c r="F140" s="86"/>
      <c r="G140" s="86"/>
      <c r="H140" s="86"/>
    </row>
    <row r="141" spans="3:8" x14ac:dyDescent="0.25">
      <c r="C141" s="61"/>
      <c r="D141" s="90" t="s">
        <v>317</v>
      </c>
      <c r="E141" s="88"/>
      <c r="F141" s="86"/>
      <c r="G141" s="86"/>
      <c r="H141" s="86"/>
    </row>
    <row r="142" spans="3:8" x14ac:dyDescent="0.25">
      <c r="C142" s="61"/>
      <c r="D142" s="90" t="s">
        <v>318</v>
      </c>
      <c r="E142" s="88"/>
      <c r="F142" s="86"/>
      <c r="G142" s="86"/>
      <c r="H142" s="86"/>
    </row>
    <row r="143" spans="3:8" x14ac:dyDescent="0.25">
      <c r="C143" s="61"/>
      <c r="D143" s="95" t="s">
        <v>319</v>
      </c>
      <c r="E143" s="86"/>
      <c r="F143" s="94">
        <f>SUM(E136:E142)</f>
        <v>0</v>
      </c>
      <c r="G143" s="86"/>
      <c r="H143" s="86"/>
    </row>
    <row r="144" spans="3:8" x14ac:dyDescent="0.25">
      <c r="C144" s="61"/>
      <c r="D144" s="90"/>
      <c r="E144" s="86"/>
      <c r="F144" s="86"/>
      <c r="G144" s="86"/>
      <c r="H144" s="86"/>
    </row>
    <row r="145" spans="3:8" x14ac:dyDescent="0.25">
      <c r="C145" s="61"/>
      <c r="D145" s="92" t="s">
        <v>320</v>
      </c>
      <c r="E145" s="86"/>
      <c r="F145" s="86"/>
      <c r="G145" s="86"/>
      <c r="H145" s="86"/>
    </row>
    <row r="146" spans="3:8" x14ac:dyDescent="0.25">
      <c r="C146" s="61"/>
      <c r="D146" s="90" t="s">
        <v>359</v>
      </c>
      <c r="E146" s="88"/>
      <c r="F146" s="86"/>
      <c r="G146" s="86"/>
      <c r="H146" s="86"/>
    </row>
    <row r="147" spans="3:8" x14ac:dyDescent="0.25">
      <c r="C147" s="61"/>
      <c r="D147" s="90" t="s">
        <v>322</v>
      </c>
      <c r="E147" s="88"/>
      <c r="F147" s="86"/>
      <c r="G147" s="86"/>
      <c r="H147" s="86"/>
    </row>
    <row r="148" spans="3:8" x14ac:dyDescent="0.25">
      <c r="C148" s="61"/>
      <c r="D148" s="90" t="s">
        <v>323</v>
      </c>
      <c r="E148" s="88"/>
      <c r="F148" s="86"/>
      <c r="G148" s="86"/>
      <c r="H148" s="86"/>
    </row>
    <row r="149" spans="3:8" x14ac:dyDescent="0.25">
      <c r="C149" s="61"/>
      <c r="D149" s="90" t="s">
        <v>324</v>
      </c>
      <c r="E149" s="88"/>
      <c r="F149" s="86"/>
      <c r="G149" s="86"/>
      <c r="H149" s="86"/>
    </row>
    <row r="150" spans="3:8" x14ac:dyDescent="0.25">
      <c r="C150" s="61"/>
      <c r="D150" s="90" t="s">
        <v>325</v>
      </c>
      <c r="E150" s="88"/>
      <c r="F150" s="86"/>
      <c r="G150" s="86"/>
      <c r="H150" s="86"/>
    </row>
    <row r="151" spans="3:8" x14ac:dyDescent="0.25">
      <c r="C151" s="61"/>
      <c r="D151" s="95" t="s">
        <v>326</v>
      </c>
      <c r="E151" s="86"/>
      <c r="F151" s="94">
        <f>SUM(E146:E150)</f>
        <v>0</v>
      </c>
      <c r="G151" s="86"/>
      <c r="H151" s="86"/>
    </row>
    <row r="152" spans="3:8" x14ac:dyDescent="0.25">
      <c r="C152" s="61"/>
      <c r="D152" s="90"/>
      <c r="E152" s="86"/>
      <c r="F152" s="86"/>
      <c r="G152" s="86"/>
      <c r="H152" s="86"/>
    </row>
    <row r="153" spans="3:8" x14ac:dyDescent="0.25">
      <c r="C153" s="61"/>
      <c r="D153" s="92" t="s">
        <v>327</v>
      </c>
      <c r="E153" s="86"/>
      <c r="F153" s="86"/>
      <c r="G153" s="86"/>
      <c r="H153" s="86"/>
    </row>
    <row r="154" spans="3:8" x14ac:dyDescent="0.25">
      <c r="C154" s="61"/>
      <c r="D154" s="90" t="s">
        <v>328</v>
      </c>
      <c r="E154" s="88"/>
      <c r="F154" s="86"/>
      <c r="G154" s="86"/>
      <c r="H154" s="86"/>
    </row>
    <row r="155" spans="3:8" x14ac:dyDescent="0.25">
      <c r="C155" s="61"/>
      <c r="D155" s="90" t="s">
        <v>329</v>
      </c>
      <c r="E155" s="88"/>
      <c r="F155" s="86"/>
      <c r="G155" s="86"/>
      <c r="H155" s="86"/>
    </row>
    <row r="156" spans="3:8" x14ac:dyDescent="0.25">
      <c r="C156" s="61"/>
      <c r="D156" s="90" t="s">
        <v>330</v>
      </c>
      <c r="E156" s="88"/>
      <c r="F156" s="86"/>
      <c r="G156" s="86"/>
      <c r="H156" s="86"/>
    </row>
    <row r="157" spans="3:8" x14ac:dyDescent="0.25">
      <c r="C157" s="61"/>
      <c r="D157" s="90" t="s">
        <v>331</v>
      </c>
      <c r="E157" s="88"/>
      <c r="F157" s="86"/>
      <c r="G157" s="86"/>
      <c r="H157" s="86"/>
    </row>
    <row r="158" spans="3:8" x14ac:dyDescent="0.25">
      <c r="C158" s="61"/>
      <c r="D158" s="90" t="s">
        <v>332</v>
      </c>
      <c r="E158" s="88"/>
      <c r="F158" s="86"/>
      <c r="G158" s="86"/>
      <c r="H158" s="86"/>
    </row>
    <row r="159" spans="3:8" x14ac:dyDescent="0.25">
      <c r="C159" s="61"/>
      <c r="D159" s="95" t="s">
        <v>333</v>
      </c>
      <c r="E159" s="86"/>
      <c r="F159" s="94">
        <f>SUM(E154:E158)</f>
        <v>0</v>
      </c>
      <c r="G159" s="86"/>
      <c r="H159" s="86"/>
    </row>
    <row r="160" spans="3:8" x14ac:dyDescent="0.25">
      <c r="C160" s="61"/>
      <c r="D160" s="87"/>
      <c r="E160" s="86"/>
      <c r="F160" s="86"/>
      <c r="G160" s="86"/>
      <c r="H160" s="86"/>
    </row>
    <row r="161" spans="3:8" x14ac:dyDescent="0.25">
      <c r="C161" s="61"/>
      <c r="D161" s="92" t="s">
        <v>334</v>
      </c>
      <c r="E161" s="86"/>
      <c r="F161" s="86"/>
      <c r="G161" s="86"/>
      <c r="H161" s="86"/>
    </row>
    <row r="162" spans="3:8" x14ac:dyDescent="0.25">
      <c r="C162" s="61"/>
      <c r="D162" s="90" t="s">
        <v>335</v>
      </c>
      <c r="E162" s="88"/>
      <c r="F162" s="86"/>
      <c r="G162" s="86"/>
      <c r="H162" s="86"/>
    </row>
    <row r="163" spans="3:8" x14ac:dyDescent="0.25">
      <c r="C163" s="61"/>
      <c r="D163" s="90" t="s">
        <v>336</v>
      </c>
      <c r="E163" s="88"/>
      <c r="F163" s="86"/>
      <c r="G163" s="86"/>
      <c r="H163" s="86"/>
    </row>
    <row r="164" spans="3:8" x14ac:dyDescent="0.25">
      <c r="C164" s="61"/>
      <c r="D164" s="90" t="s">
        <v>337</v>
      </c>
      <c r="E164" s="88"/>
      <c r="F164" s="86"/>
      <c r="G164" s="86"/>
      <c r="H164" s="86"/>
    </row>
    <row r="165" spans="3:8" x14ac:dyDescent="0.25">
      <c r="C165" s="61"/>
      <c r="D165" s="95" t="s">
        <v>338</v>
      </c>
      <c r="E165" s="86"/>
      <c r="F165" s="94">
        <f>SUM(E162:E164)</f>
        <v>0</v>
      </c>
      <c r="G165" s="86"/>
      <c r="H165" s="86"/>
    </row>
    <row r="166" spans="3:8" x14ac:dyDescent="0.25">
      <c r="C166" s="61"/>
      <c r="D166" s="87"/>
      <c r="E166" s="86"/>
      <c r="F166" s="86"/>
      <c r="G166" s="86"/>
      <c r="H166" s="86"/>
    </row>
    <row r="167" spans="3:8" x14ac:dyDescent="0.25">
      <c r="C167" s="61"/>
      <c r="D167" s="95" t="s">
        <v>339</v>
      </c>
      <c r="E167" s="86"/>
      <c r="F167" s="86"/>
      <c r="G167" s="94">
        <f>SUM(F143+F151+F159+F165)</f>
        <v>0</v>
      </c>
      <c r="H167" s="86"/>
    </row>
    <row r="168" spans="3:8" x14ac:dyDescent="0.25">
      <c r="C168" s="61"/>
      <c r="D168" s="87"/>
      <c r="E168" s="86"/>
      <c r="F168" s="86"/>
      <c r="G168" s="86"/>
      <c r="H168" s="86"/>
    </row>
    <row r="169" spans="3:8" x14ac:dyDescent="0.25">
      <c r="C169" s="61"/>
      <c r="D169" s="92" t="s">
        <v>340</v>
      </c>
      <c r="E169" s="86"/>
      <c r="F169" s="86"/>
      <c r="G169" s="86"/>
      <c r="H169" s="86"/>
    </row>
    <row r="170" spans="3:8" x14ac:dyDescent="0.25">
      <c r="C170" s="61"/>
      <c r="D170" s="97" t="s">
        <v>341</v>
      </c>
      <c r="E170" s="86"/>
      <c r="F170" s="88"/>
      <c r="G170" s="86"/>
      <c r="H170" s="86"/>
    </row>
    <row r="171" spans="3:8" x14ac:dyDescent="0.25">
      <c r="C171" s="61"/>
      <c r="D171" s="87" t="s">
        <v>342</v>
      </c>
      <c r="E171" s="86"/>
      <c r="F171" s="88"/>
      <c r="G171" s="86"/>
      <c r="H171" s="86"/>
    </row>
    <row r="172" spans="3:8" x14ac:dyDescent="0.25">
      <c r="C172" s="61"/>
      <c r="D172" s="87" t="s">
        <v>343</v>
      </c>
      <c r="E172" s="86"/>
      <c r="F172" s="88"/>
      <c r="G172" s="86"/>
      <c r="H172" s="86"/>
    </row>
    <row r="173" spans="3:8" x14ac:dyDescent="0.25">
      <c r="C173" s="61"/>
      <c r="D173" s="87" t="s">
        <v>344</v>
      </c>
      <c r="E173" s="86"/>
      <c r="F173" s="88"/>
      <c r="G173" s="86"/>
      <c r="H173" s="86"/>
    </row>
    <row r="174" spans="3:8" x14ac:dyDescent="0.25">
      <c r="C174" s="61"/>
      <c r="D174" s="87" t="s">
        <v>345</v>
      </c>
      <c r="E174" s="86"/>
      <c r="F174" s="88"/>
      <c r="G174" s="86"/>
      <c r="H174" s="86"/>
    </row>
    <row r="175" spans="3:8" x14ac:dyDescent="0.25">
      <c r="C175" s="61"/>
      <c r="D175" s="87" t="s">
        <v>346</v>
      </c>
      <c r="E175" s="86"/>
      <c r="F175" s="88"/>
      <c r="G175" s="86"/>
      <c r="H175" s="86"/>
    </row>
    <row r="176" spans="3:8" x14ac:dyDescent="0.25">
      <c r="C176" s="61"/>
      <c r="D176" s="89" t="s">
        <v>347</v>
      </c>
      <c r="E176" s="86"/>
      <c r="F176" s="86"/>
      <c r="G176" s="94">
        <f>SUM(F170:F175)</f>
        <v>0</v>
      </c>
      <c r="H176" s="86"/>
    </row>
    <row r="177" spans="3:8" x14ac:dyDescent="0.25">
      <c r="C177" s="61"/>
      <c r="D177" s="89"/>
      <c r="E177" s="86"/>
      <c r="F177" s="86"/>
      <c r="G177" s="86"/>
      <c r="H177" s="86"/>
    </row>
    <row r="178" spans="3:8" x14ac:dyDescent="0.25">
      <c r="C178" s="61"/>
      <c r="D178" s="89" t="s">
        <v>348</v>
      </c>
      <c r="E178" s="86"/>
      <c r="F178" s="86"/>
      <c r="G178" s="86"/>
      <c r="H178" s="86"/>
    </row>
    <row r="179" spans="3:8" x14ac:dyDescent="0.25">
      <c r="C179" s="61"/>
      <c r="D179" s="87" t="s">
        <v>349</v>
      </c>
      <c r="E179" s="86"/>
      <c r="F179" s="88"/>
      <c r="G179" s="86"/>
      <c r="H179" s="86"/>
    </row>
    <row r="180" spans="3:8" x14ac:dyDescent="0.25">
      <c r="C180" s="61"/>
      <c r="D180" s="89" t="s">
        <v>350</v>
      </c>
      <c r="E180" s="86"/>
      <c r="F180" s="86"/>
      <c r="G180" s="94">
        <f>SUM(F179)</f>
        <v>0</v>
      </c>
      <c r="H180" s="86"/>
    </row>
    <row r="181" spans="3:8" x14ac:dyDescent="0.25">
      <c r="C181" s="61"/>
      <c r="D181" s="87"/>
      <c r="E181" s="86"/>
      <c r="F181" s="86"/>
      <c r="G181" s="86"/>
      <c r="H181" s="86"/>
    </row>
    <row r="182" spans="3:8" x14ac:dyDescent="0.25">
      <c r="C182" s="61"/>
      <c r="D182" s="89" t="s">
        <v>351</v>
      </c>
      <c r="E182" s="86"/>
      <c r="F182" s="86"/>
      <c r="G182" s="86"/>
      <c r="H182" s="86"/>
    </row>
    <row r="183" spans="3:8" x14ac:dyDescent="0.25">
      <c r="C183" s="61"/>
      <c r="D183" s="87" t="s">
        <v>352</v>
      </c>
      <c r="E183" s="86"/>
      <c r="F183" s="88"/>
      <c r="G183" s="86"/>
      <c r="H183" s="86"/>
    </row>
    <row r="184" spans="3:8" x14ac:dyDescent="0.25">
      <c r="C184" s="61"/>
      <c r="D184" s="87" t="s">
        <v>353</v>
      </c>
      <c r="E184" s="86"/>
      <c r="F184" s="88"/>
      <c r="G184" s="86"/>
      <c r="H184" s="86"/>
    </row>
    <row r="185" spans="3:8" x14ac:dyDescent="0.25">
      <c r="C185" s="61"/>
      <c r="D185" s="89" t="s">
        <v>354</v>
      </c>
      <c r="E185" s="86"/>
      <c r="F185" s="86"/>
      <c r="G185" s="94">
        <f>SUM(F183:F184)</f>
        <v>0</v>
      </c>
      <c r="H185" s="86"/>
    </row>
    <row r="186" spans="3:8" x14ac:dyDescent="0.25">
      <c r="C186" s="61"/>
      <c r="D186" s="87"/>
      <c r="E186" s="86"/>
      <c r="F186" s="86"/>
      <c r="G186" s="86"/>
      <c r="H186" s="86"/>
    </row>
    <row r="187" spans="3:8" ht="18.75" x14ac:dyDescent="0.3">
      <c r="C187" s="141" t="s">
        <v>355</v>
      </c>
      <c r="D187" s="142"/>
      <c r="E187" s="86"/>
      <c r="F187" s="86"/>
      <c r="G187" s="94">
        <f>SUM(G26+G27+G28+G34+G43+G51+G58+G78+G84+G109+G115+G122+G132+G167+G176+G180+G185)</f>
        <v>0</v>
      </c>
      <c r="H187" s="86"/>
    </row>
    <row r="188" spans="3:8" ht="18.75" x14ac:dyDescent="0.3">
      <c r="C188" s="141" t="s">
        <v>356</v>
      </c>
      <c r="D188" s="142"/>
      <c r="E188" s="86"/>
      <c r="F188" s="86"/>
      <c r="G188" s="94">
        <f>(H23-G187)</f>
        <v>0</v>
      </c>
      <c r="H188" s="86"/>
    </row>
    <row r="189" spans="3:8" ht="18.75" x14ac:dyDescent="0.3">
      <c r="C189" s="143" t="s">
        <v>357</v>
      </c>
      <c r="D189" s="143"/>
      <c r="E189" s="86"/>
      <c r="F189" s="86"/>
      <c r="G189" s="94">
        <f>G188</f>
        <v>0</v>
      </c>
      <c r="H189" s="86"/>
    </row>
  </sheetData>
  <mergeCells count="5">
    <mergeCell ref="C187:D187"/>
    <mergeCell ref="C188:D188"/>
    <mergeCell ref="C189:D189"/>
    <mergeCell ref="C2:D2"/>
    <mergeCell ref="C3: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79F77-F1E4-4EEB-ABAB-84A685B33E1F}">
  <dimension ref="C2:H189"/>
  <sheetViews>
    <sheetView topLeftCell="A77" workbookViewId="0">
      <selection activeCell="F94" sqref="F94"/>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c r="G4" s="86"/>
      <c r="H4" s="86"/>
    </row>
    <row r="5" spans="3:8" x14ac:dyDescent="0.25">
      <c r="C5" s="61"/>
      <c r="D5" s="89" t="s">
        <v>185</v>
      </c>
      <c r="E5" s="86"/>
      <c r="F5" s="86"/>
      <c r="G5" s="86"/>
      <c r="H5" s="86"/>
    </row>
    <row r="6" spans="3:8" x14ac:dyDescent="0.25">
      <c r="C6" s="61"/>
      <c r="D6" s="90" t="s">
        <v>186</v>
      </c>
      <c r="E6" s="86"/>
      <c r="F6" s="88"/>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c r="G10" s="86"/>
      <c r="H10" s="86"/>
    </row>
    <row r="11" spans="3:8" x14ac:dyDescent="0.25">
      <c r="C11" s="61"/>
      <c r="D11" s="90" t="s">
        <v>191</v>
      </c>
      <c r="E11" s="91"/>
      <c r="F11" s="88"/>
      <c r="G11" s="86"/>
      <c r="H11" s="86"/>
    </row>
    <row r="12" spans="3:8" x14ac:dyDescent="0.25">
      <c r="C12" s="61"/>
      <c r="D12" s="90" t="s">
        <v>192</v>
      </c>
      <c r="E12" s="91"/>
      <c r="F12" s="88"/>
      <c r="G12" s="86"/>
      <c r="H12" s="86"/>
    </row>
    <row r="13" spans="3:8" x14ac:dyDescent="0.25">
      <c r="C13" s="61"/>
      <c r="D13" s="90" t="s">
        <v>193</v>
      </c>
      <c r="E13" s="91"/>
      <c r="F13" s="88"/>
      <c r="G13" s="86"/>
      <c r="H13" s="86"/>
    </row>
    <row r="14" spans="3:8" x14ac:dyDescent="0.25">
      <c r="C14" s="61"/>
      <c r="D14" s="90" t="s">
        <v>194</v>
      </c>
      <c r="E14" s="91"/>
      <c r="F14" s="88"/>
      <c r="G14" s="86"/>
      <c r="H14" s="86"/>
    </row>
    <row r="15" spans="3:8" x14ac:dyDescent="0.25">
      <c r="C15" s="61"/>
      <c r="D15" s="90" t="s">
        <v>195</v>
      </c>
      <c r="E15" s="91"/>
      <c r="F15" s="88"/>
      <c r="G15" s="86"/>
      <c r="H15" s="86"/>
    </row>
    <row r="16" spans="3:8" x14ac:dyDescent="0.25">
      <c r="C16" s="61"/>
      <c r="D16" s="90" t="s">
        <v>196</v>
      </c>
      <c r="E16" s="91"/>
      <c r="F16" s="88"/>
      <c r="G16" s="86"/>
      <c r="H16" s="86"/>
    </row>
    <row r="17" spans="3:8" ht="17.25" customHeight="1" x14ac:dyDescent="0.25">
      <c r="C17" s="61"/>
      <c r="D17" s="90" t="s">
        <v>197</v>
      </c>
      <c r="E17" s="91"/>
      <c r="F17" s="88"/>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0</v>
      </c>
      <c r="H21" s="86"/>
    </row>
    <row r="22" spans="3:8" ht="18.75" x14ac:dyDescent="0.3">
      <c r="C22" s="85" t="s">
        <v>14</v>
      </c>
      <c r="D22" s="87"/>
      <c r="E22" s="86"/>
      <c r="F22" s="86"/>
      <c r="G22" s="86"/>
      <c r="H22" s="94">
        <f>SUM(F4+G21)</f>
        <v>0</v>
      </c>
    </row>
    <row r="23" spans="3:8" ht="18.75" x14ac:dyDescent="0.3">
      <c r="C23" s="85" t="s">
        <v>202</v>
      </c>
      <c r="D23" s="87"/>
      <c r="E23" s="86"/>
      <c r="F23" s="86"/>
      <c r="G23" s="86"/>
      <c r="H23" s="94">
        <f>H22</f>
        <v>0</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c r="H26" s="86"/>
    </row>
    <row r="27" spans="3:8" x14ac:dyDescent="0.25">
      <c r="C27" s="61"/>
      <c r="D27" s="87" t="s">
        <v>205</v>
      </c>
      <c r="E27" s="86"/>
      <c r="F27" s="86"/>
      <c r="G27" s="88"/>
      <c r="H27" s="86"/>
    </row>
    <row r="28" spans="3:8" x14ac:dyDescent="0.25">
      <c r="C28" s="61"/>
      <c r="D28" s="87" t="s">
        <v>206</v>
      </c>
      <c r="E28" s="86"/>
      <c r="F28" s="86"/>
      <c r="G28" s="88"/>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c r="G31" s="86"/>
      <c r="H31" s="86"/>
    </row>
    <row r="32" spans="3:8" x14ac:dyDescent="0.25">
      <c r="C32" s="61"/>
      <c r="D32" s="90" t="s">
        <v>210</v>
      </c>
      <c r="E32" s="91"/>
      <c r="F32" s="88"/>
      <c r="G32" s="86"/>
      <c r="H32" s="86"/>
    </row>
    <row r="33" spans="3:8" x14ac:dyDescent="0.25">
      <c r="C33" s="61"/>
      <c r="D33" s="90" t="s">
        <v>211</v>
      </c>
      <c r="E33" s="91"/>
      <c r="F33" s="88"/>
      <c r="G33" s="86"/>
      <c r="H33" s="86"/>
    </row>
    <row r="34" spans="3:8" x14ac:dyDescent="0.25">
      <c r="C34" s="61"/>
      <c r="D34" s="95" t="s">
        <v>213</v>
      </c>
      <c r="E34" s="91"/>
      <c r="F34" s="86"/>
      <c r="G34" s="94">
        <f>SUM(F30:F33)</f>
        <v>0</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c r="G37" s="86"/>
      <c r="H37" s="86"/>
    </row>
    <row r="38" spans="3:8" x14ac:dyDescent="0.25">
      <c r="C38" s="61"/>
      <c r="D38" s="90" t="s">
        <v>216</v>
      </c>
      <c r="E38" s="91"/>
      <c r="F38" s="88"/>
      <c r="G38" s="86"/>
      <c r="H38" s="86"/>
    </row>
    <row r="39" spans="3:8" x14ac:dyDescent="0.25">
      <c r="C39" s="61"/>
      <c r="D39" s="90" t="s">
        <v>217</v>
      </c>
      <c r="E39" s="91"/>
      <c r="F39" s="88"/>
      <c r="G39" s="86"/>
      <c r="H39" s="86"/>
    </row>
    <row r="40" spans="3:8" x14ac:dyDescent="0.25">
      <c r="C40" s="61"/>
      <c r="D40" s="90" t="s">
        <v>366</v>
      </c>
      <c r="E40" s="91"/>
      <c r="F40" s="88"/>
      <c r="G40" s="86"/>
      <c r="H40" s="86"/>
    </row>
    <row r="41" spans="3:8" x14ac:dyDescent="0.25">
      <c r="C41" s="61"/>
      <c r="D41" s="90" t="s">
        <v>218</v>
      </c>
      <c r="E41" s="91"/>
      <c r="F41" s="88"/>
      <c r="G41" s="86"/>
      <c r="H41" s="86"/>
    </row>
    <row r="42" spans="3:8" x14ac:dyDescent="0.25">
      <c r="C42" s="61"/>
      <c r="D42" s="90" t="s">
        <v>219</v>
      </c>
      <c r="E42" s="91"/>
      <c r="F42" s="88"/>
      <c r="G42" s="86"/>
      <c r="H42" s="86"/>
    </row>
    <row r="43" spans="3:8" x14ac:dyDescent="0.25">
      <c r="C43" s="61"/>
      <c r="D43" s="95" t="s">
        <v>230</v>
      </c>
      <c r="E43" s="91"/>
      <c r="F43" s="86"/>
      <c r="G43" s="94">
        <f>SUM(F37:F42)</f>
        <v>0</v>
      </c>
      <c r="H43" s="86"/>
    </row>
    <row r="44" spans="3:8" x14ac:dyDescent="0.25">
      <c r="C44" s="61"/>
      <c r="D44" s="90"/>
      <c r="E44" s="91"/>
      <c r="F44" s="86"/>
      <c r="G44" s="86"/>
      <c r="H44" s="86"/>
    </row>
    <row r="45" spans="3:8" x14ac:dyDescent="0.25">
      <c r="C45" s="61"/>
      <c r="D45" s="92" t="s">
        <v>231</v>
      </c>
      <c r="E45" s="93"/>
      <c r="F45" s="86"/>
      <c r="G45" s="86"/>
      <c r="H45" s="86"/>
    </row>
    <row r="46" spans="3:8" x14ac:dyDescent="0.25">
      <c r="C46" s="61"/>
      <c r="D46" s="90" t="s">
        <v>232</v>
      </c>
      <c r="E46" s="91"/>
      <c r="F46" s="88"/>
      <c r="G46" s="86"/>
      <c r="H46" s="86"/>
    </row>
    <row r="47" spans="3:8" x14ac:dyDescent="0.25">
      <c r="C47" s="61"/>
      <c r="D47" s="90" t="s">
        <v>233</v>
      </c>
      <c r="E47" s="91"/>
      <c r="F47" s="88"/>
      <c r="G47" s="86"/>
      <c r="H47" s="86"/>
    </row>
    <row r="48" spans="3:8" x14ac:dyDescent="0.25">
      <c r="C48" s="61"/>
      <c r="D48" s="90" t="s">
        <v>234</v>
      </c>
      <c r="E48" s="91"/>
      <c r="F48" s="88"/>
      <c r="G48" s="86"/>
      <c r="H48" s="86"/>
    </row>
    <row r="49" spans="3:8" x14ac:dyDescent="0.25">
      <c r="C49" s="61"/>
      <c r="D49" s="90" t="s">
        <v>235</v>
      </c>
      <c r="E49" s="91"/>
      <c r="F49" s="88"/>
      <c r="G49" s="86"/>
      <c r="H49" s="86"/>
    </row>
    <row r="50" spans="3:8" x14ac:dyDescent="0.25">
      <c r="C50" s="61"/>
      <c r="D50" s="90" t="s">
        <v>236</v>
      </c>
      <c r="E50" s="91"/>
      <c r="F50" s="88"/>
      <c r="G50" s="86"/>
      <c r="H50" s="86"/>
    </row>
    <row r="51" spans="3:8" x14ac:dyDescent="0.25">
      <c r="C51" s="61"/>
      <c r="D51" s="95" t="s">
        <v>237</v>
      </c>
      <c r="E51" s="91"/>
      <c r="F51" s="86"/>
      <c r="G51" s="94">
        <f>SUM(F46:F50)</f>
        <v>0</v>
      </c>
      <c r="H51" s="86"/>
    </row>
    <row r="52" spans="3:8" x14ac:dyDescent="0.25">
      <c r="C52" s="61"/>
      <c r="D52" s="90"/>
      <c r="E52" s="91"/>
      <c r="F52" s="86"/>
      <c r="G52" s="86"/>
      <c r="H52" s="86"/>
    </row>
    <row r="53" spans="3:8" x14ac:dyDescent="0.25">
      <c r="C53" s="61"/>
      <c r="D53" s="92" t="s">
        <v>238</v>
      </c>
      <c r="E53" s="93"/>
      <c r="F53" s="86"/>
      <c r="G53" s="86"/>
      <c r="H53" s="86"/>
    </row>
    <row r="54" spans="3:8" x14ac:dyDescent="0.25">
      <c r="C54" s="61"/>
      <c r="D54" s="90" t="s">
        <v>239</v>
      </c>
      <c r="E54" s="91"/>
      <c r="F54" s="88"/>
      <c r="G54" s="86"/>
      <c r="H54" s="86"/>
    </row>
    <row r="55" spans="3:8" x14ac:dyDescent="0.25">
      <c r="C55" s="61"/>
      <c r="D55" s="90" t="s">
        <v>240</v>
      </c>
      <c r="E55" s="91"/>
      <c r="F55" s="88"/>
      <c r="G55" s="86"/>
      <c r="H55" s="86"/>
    </row>
    <row r="56" spans="3:8" x14ac:dyDescent="0.25">
      <c r="C56" s="61"/>
      <c r="D56" s="90" t="s">
        <v>241</v>
      </c>
      <c r="E56" s="91"/>
      <c r="F56" s="88"/>
      <c r="G56" s="86"/>
      <c r="H56" s="86"/>
    </row>
    <row r="57" spans="3:8" x14ac:dyDescent="0.25">
      <c r="C57" s="61"/>
      <c r="D57" s="90" t="s">
        <v>242</v>
      </c>
      <c r="E57" s="91"/>
      <c r="F57" s="88"/>
      <c r="G57" s="86"/>
      <c r="H57" s="86"/>
    </row>
    <row r="58" spans="3:8" x14ac:dyDescent="0.25">
      <c r="C58" s="61"/>
      <c r="D58" s="95" t="s">
        <v>243</v>
      </c>
      <c r="E58" s="91"/>
      <c r="F58" s="86"/>
      <c r="G58" s="94">
        <f>SUM(F54:F57)</f>
        <v>0</v>
      </c>
      <c r="H58" s="86"/>
    </row>
    <row r="59" spans="3:8" x14ac:dyDescent="0.25">
      <c r="C59" s="61"/>
      <c r="D59" s="87"/>
      <c r="E59" s="86"/>
      <c r="F59" s="86"/>
      <c r="G59" s="86"/>
      <c r="H59" s="86"/>
    </row>
    <row r="60" spans="3:8" x14ac:dyDescent="0.25">
      <c r="C60" s="61"/>
      <c r="D60" s="92" t="s">
        <v>244</v>
      </c>
      <c r="E60" s="93"/>
      <c r="F60" s="86"/>
      <c r="G60" s="86"/>
      <c r="H60" s="86"/>
    </row>
    <row r="61" spans="3:8" x14ac:dyDescent="0.25">
      <c r="C61" s="61"/>
      <c r="D61" s="90" t="s">
        <v>245</v>
      </c>
      <c r="E61" s="91"/>
      <c r="F61" s="88"/>
      <c r="G61" s="86"/>
      <c r="H61" s="86"/>
    </row>
    <row r="62" spans="3:8" x14ac:dyDescent="0.25">
      <c r="C62" s="61"/>
      <c r="D62" s="90" t="s">
        <v>246</v>
      </c>
      <c r="E62" s="91"/>
      <c r="F62" s="88"/>
      <c r="G62" s="86"/>
      <c r="H62" s="86"/>
    </row>
    <row r="63" spans="3:8" x14ac:dyDescent="0.25">
      <c r="C63" s="61"/>
      <c r="D63" s="92" t="s">
        <v>247</v>
      </c>
      <c r="E63" s="93"/>
      <c r="F63" s="86"/>
      <c r="G63" s="86"/>
      <c r="H63" s="86"/>
    </row>
    <row r="64" spans="3:8" x14ac:dyDescent="0.25">
      <c r="C64" s="61"/>
      <c r="D64" s="90" t="s">
        <v>248</v>
      </c>
      <c r="E64" s="88"/>
      <c r="F64" s="86"/>
      <c r="G64" s="86"/>
      <c r="H64" s="86"/>
    </row>
    <row r="65" spans="3:8" x14ac:dyDescent="0.25">
      <c r="C65" s="61"/>
      <c r="D65" s="90" t="s">
        <v>249</v>
      </c>
      <c r="E65" s="88"/>
      <c r="F65" s="86"/>
      <c r="G65" s="86"/>
      <c r="H65" s="86"/>
    </row>
    <row r="66" spans="3:8" x14ac:dyDescent="0.25">
      <c r="C66" s="61"/>
      <c r="D66" s="92" t="s">
        <v>250</v>
      </c>
      <c r="E66" s="86"/>
      <c r="F66" s="94">
        <f>SUM(E64:E65)</f>
        <v>0</v>
      </c>
      <c r="G66" s="86"/>
      <c r="H66" s="86"/>
    </row>
    <row r="67" spans="3:8" x14ac:dyDescent="0.25">
      <c r="C67" s="61"/>
      <c r="D67" s="87"/>
      <c r="E67" s="86"/>
      <c r="F67" s="86"/>
      <c r="G67" s="86"/>
      <c r="H67" s="86"/>
    </row>
    <row r="68" spans="3:8" x14ac:dyDescent="0.25">
      <c r="C68" s="61"/>
      <c r="D68" s="90" t="s">
        <v>251</v>
      </c>
      <c r="E68" s="86"/>
      <c r="F68" s="88"/>
      <c r="G68" s="86"/>
      <c r="H68" s="86"/>
    </row>
    <row r="69" spans="3:8" x14ac:dyDescent="0.25">
      <c r="C69" s="61"/>
      <c r="D69" s="90" t="s">
        <v>252</v>
      </c>
      <c r="E69" s="86"/>
      <c r="F69" s="88"/>
      <c r="G69" s="86"/>
      <c r="H69" s="86"/>
    </row>
    <row r="70" spans="3:8" x14ac:dyDescent="0.25">
      <c r="C70" s="61"/>
      <c r="D70" s="90" t="s">
        <v>253</v>
      </c>
      <c r="E70" s="86"/>
      <c r="F70" s="88"/>
      <c r="G70" s="86"/>
      <c r="H70" s="86"/>
    </row>
    <row r="71" spans="3:8" x14ac:dyDescent="0.25">
      <c r="C71" s="61"/>
      <c r="D71" s="90" t="s">
        <v>254</v>
      </c>
      <c r="E71" s="86"/>
      <c r="F71" s="88"/>
      <c r="G71" s="86"/>
      <c r="H71" s="86"/>
    </row>
    <row r="72" spans="3:8" x14ac:dyDescent="0.25">
      <c r="C72" s="61"/>
      <c r="D72" s="90" t="s">
        <v>255</v>
      </c>
      <c r="E72" s="86"/>
      <c r="F72" s="88"/>
      <c r="G72" s="86"/>
      <c r="H72" s="86"/>
    </row>
    <row r="73" spans="3:8" x14ac:dyDescent="0.25">
      <c r="C73" s="61"/>
      <c r="D73" s="90" t="s">
        <v>256</v>
      </c>
      <c r="E73" s="86"/>
      <c r="F73" s="88"/>
      <c r="G73" s="86"/>
      <c r="H73" s="86"/>
    </row>
    <row r="74" spans="3:8" x14ac:dyDescent="0.25">
      <c r="C74" s="61"/>
      <c r="D74" s="90" t="s">
        <v>257</v>
      </c>
      <c r="E74" s="86"/>
      <c r="F74" s="88"/>
      <c r="G74" s="86"/>
      <c r="H74" s="86"/>
    </row>
    <row r="75" spans="3:8" x14ac:dyDescent="0.25">
      <c r="C75" s="61"/>
      <c r="D75" s="90" t="s">
        <v>258</v>
      </c>
      <c r="E75" s="86"/>
      <c r="F75" s="88"/>
      <c r="G75" s="86"/>
      <c r="H75" s="86"/>
    </row>
    <row r="76" spans="3:8" x14ac:dyDescent="0.25">
      <c r="C76" s="61"/>
      <c r="D76" s="90" t="s">
        <v>259</v>
      </c>
      <c r="E76" s="86"/>
      <c r="F76" s="88"/>
      <c r="G76" s="86"/>
      <c r="H76" s="86"/>
    </row>
    <row r="77" spans="3:8" x14ac:dyDescent="0.25">
      <c r="C77" s="61"/>
      <c r="D77" s="90" t="s">
        <v>260</v>
      </c>
      <c r="E77" s="86"/>
      <c r="F77" s="88"/>
      <c r="G77" s="86"/>
      <c r="H77" s="86"/>
    </row>
    <row r="78" spans="3:8" x14ac:dyDescent="0.25">
      <c r="C78" s="61"/>
      <c r="D78" s="95" t="s">
        <v>261</v>
      </c>
      <c r="E78" s="86"/>
      <c r="F78" s="86"/>
      <c r="G78" s="94">
        <f>SUM(F61:F77)</f>
        <v>0</v>
      </c>
      <c r="H78" s="86"/>
    </row>
    <row r="79" spans="3:8" x14ac:dyDescent="0.25">
      <c r="C79" s="61"/>
      <c r="D79" s="87"/>
      <c r="E79" s="86"/>
      <c r="F79" s="86"/>
      <c r="G79" s="86"/>
      <c r="H79" s="86"/>
    </row>
    <row r="80" spans="3:8" x14ac:dyDescent="0.25">
      <c r="C80" s="61"/>
      <c r="D80" s="92" t="s">
        <v>262</v>
      </c>
      <c r="E80" s="86"/>
      <c r="F80" s="86"/>
      <c r="G80" s="86"/>
      <c r="H80" s="86"/>
    </row>
    <row r="81" spans="3:8" x14ac:dyDescent="0.25">
      <c r="C81" s="61"/>
      <c r="D81" s="90" t="s">
        <v>263</v>
      </c>
      <c r="F81" s="88"/>
      <c r="G81" s="86"/>
      <c r="H81" s="86"/>
    </row>
    <row r="82" spans="3:8" x14ac:dyDescent="0.25">
      <c r="C82" s="61"/>
      <c r="D82" s="90" t="s">
        <v>264</v>
      </c>
      <c r="F82" s="88"/>
      <c r="G82" s="86"/>
      <c r="H82" s="86"/>
    </row>
    <row r="83" spans="3:8" x14ac:dyDescent="0.25">
      <c r="C83" s="61"/>
      <c r="D83" s="90" t="s">
        <v>265</v>
      </c>
      <c r="F83" s="88"/>
      <c r="G83" s="86"/>
      <c r="H83" s="86"/>
    </row>
    <row r="84" spans="3:8" x14ac:dyDescent="0.25">
      <c r="C84" s="61"/>
      <c r="D84" s="95" t="s">
        <v>266</v>
      </c>
      <c r="E84" s="86"/>
      <c r="G84" s="94">
        <f>SUM(F81:F83)</f>
        <v>0</v>
      </c>
      <c r="H84" s="86"/>
    </row>
    <row r="85" spans="3:8" x14ac:dyDescent="0.25">
      <c r="C85" s="61"/>
      <c r="D85" s="87"/>
      <c r="E85" s="86"/>
      <c r="F85" s="86"/>
      <c r="G85" s="86"/>
      <c r="H85" s="86"/>
    </row>
    <row r="86" spans="3:8" x14ac:dyDescent="0.25">
      <c r="C86" s="61"/>
      <c r="D86" s="92" t="s">
        <v>267</v>
      </c>
      <c r="E86" s="86"/>
      <c r="F86" s="86"/>
      <c r="G86" s="86"/>
      <c r="H86" s="86"/>
    </row>
    <row r="87" spans="3:8" x14ac:dyDescent="0.25">
      <c r="C87" s="61"/>
      <c r="D87" s="90" t="s">
        <v>268</v>
      </c>
      <c r="E87" s="86"/>
      <c r="F87" s="88"/>
      <c r="G87" s="86"/>
      <c r="H87" s="86"/>
    </row>
    <row r="88" spans="3:8" x14ac:dyDescent="0.25">
      <c r="C88" s="61"/>
      <c r="D88" s="90" t="s">
        <v>269</v>
      </c>
      <c r="E88" s="86"/>
      <c r="F88" s="88"/>
      <c r="G88" s="86"/>
      <c r="H88" s="86"/>
    </row>
    <row r="89" spans="3:8" x14ac:dyDescent="0.25">
      <c r="C89" s="61"/>
      <c r="D89" s="90" t="s">
        <v>270</v>
      </c>
      <c r="E89" s="86"/>
      <c r="F89" s="88"/>
      <c r="G89" s="86"/>
      <c r="H89" s="86"/>
    </row>
    <row r="90" spans="3:8" x14ac:dyDescent="0.25">
      <c r="C90" s="61"/>
      <c r="D90" s="90" t="s">
        <v>271</v>
      </c>
      <c r="E90" s="86"/>
      <c r="F90" s="88"/>
      <c r="G90" s="86"/>
      <c r="H90" s="86"/>
    </row>
    <row r="91" spans="3:8" x14ac:dyDescent="0.25">
      <c r="C91" s="61"/>
      <c r="D91" s="90" t="s">
        <v>272</v>
      </c>
      <c r="E91" s="86"/>
      <c r="F91" s="88"/>
      <c r="G91" s="86"/>
      <c r="H91" s="86"/>
    </row>
    <row r="92" spans="3:8" x14ac:dyDescent="0.25">
      <c r="C92" s="61"/>
      <c r="D92" s="90" t="s">
        <v>273</v>
      </c>
      <c r="E92" s="86"/>
      <c r="F92" s="88"/>
      <c r="G92" s="86"/>
      <c r="H92" s="86"/>
    </row>
    <row r="93" spans="3:8" x14ac:dyDescent="0.25">
      <c r="C93" s="61"/>
      <c r="D93" s="90" t="s">
        <v>274</v>
      </c>
      <c r="E93" s="86"/>
      <c r="F93" s="88"/>
      <c r="G93" s="86"/>
      <c r="H93" s="86"/>
    </row>
    <row r="94" spans="3:8" x14ac:dyDescent="0.25">
      <c r="C94" s="61"/>
      <c r="D94" s="90" t="s">
        <v>61</v>
      </c>
      <c r="E94" s="86"/>
      <c r="F94" s="88"/>
      <c r="G94" s="86"/>
      <c r="H94" s="86"/>
    </row>
    <row r="95" spans="3:8" x14ac:dyDescent="0.25">
      <c r="C95" s="61"/>
      <c r="D95" s="90" t="s">
        <v>275</v>
      </c>
      <c r="E95" s="86"/>
      <c r="F95" s="88"/>
      <c r="G95" s="86"/>
      <c r="H95" s="86"/>
    </row>
    <row r="96" spans="3:8" x14ac:dyDescent="0.25">
      <c r="C96" s="61"/>
      <c r="D96" s="90" t="s">
        <v>276</v>
      </c>
      <c r="E96" s="86"/>
      <c r="F96" s="88"/>
      <c r="G96" s="86"/>
      <c r="H96" s="86"/>
    </row>
    <row r="97" spans="3:8" x14ac:dyDescent="0.25">
      <c r="C97" s="61"/>
      <c r="D97" s="90" t="s">
        <v>277</v>
      </c>
      <c r="E97" s="86"/>
      <c r="F97" s="88"/>
      <c r="G97" s="86"/>
      <c r="H97" s="86"/>
    </row>
    <row r="98" spans="3:8" x14ac:dyDescent="0.25">
      <c r="C98" s="61"/>
      <c r="D98" s="90" t="s">
        <v>278</v>
      </c>
      <c r="E98" s="86"/>
      <c r="F98" s="88"/>
      <c r="G98" s="86"/>
      <c r="H98" s="86"/>
    </row>
    <row r="99" spans="3:8" x14ac:dyDescent="0.25">
      <c r="C99" s="61"/>
      <c r="D99" s="90" t="s">
        <v>279</v>
      </c>
      <c r="E99" s="86"/>
      <c r="F99" s="88"/>
      <c r="G99" s="86"/>
      <c r="H99" s="86"/>
    </row>
    <row r="100" spans="3:8" x14ac:dyDescent="0.25">
      <c r="C100" s="61"/>
      <c r="D100" s="90" t="s">
        <v>280</v>
      </c>
      <c r="E100" s="86"/>
      <c r="F100" s="88"/>
      <c r="G100" s="86"/>
      <c r="H100" s="86"/>
    </row>
    <row r="101" spans="3:8" x14ac:dyDescent="0.25">
      <c r="C101" s="61"/>
      <c r="D101" s="90" t="s">
        <v>281</v>
      </c>
      <c r="E101" s="86"/>
      <c r="F101" s="88"/>
      <c r="G101" s="86"/>
      <c r="H101" s="86"/>
    </row>
    <row r="102" spans="3:8" x14ac:dyDescent="0.25">
      <c r="C102" s="61"/>
      <c r="D102" s="90" t="s">
        <v>282</v>
      </c>
      <c r="E102" s="86"/>
      <c r="F102" s="88"/>
      <c r="G102" s="86"/>
      <c r="H102" s="86"/>
    </row>
    <row r="103" spans="3:8" x14ac:dyDescent="0.25">
      <c r="C103" s="61"/>
      <c r="D103" s="90" t="s">
        <v>283</v>
      </c>
      <c r="E103" s="86"/>
      <c r="F103" s="88"/>
      <c r="G103" s="86"/>
      <c r="H103" s="86"/>
    </row>
    <row r="104" spans="3:8" x14ac:dyDescent="0.25">
      <c r="C104" s="61"/>
      <c r="D104" s="90" t="s">
        <v>284</v>
      </c>
      <c r="E104" s="86"/>
      <c r="F104" s="88"/>
      <c r="G104" s="86"/>
      <c r="H104" s="86"/>
    </row>
    <row r="105" spans="3:8" x14ac:dyDescent="0.25">
      <c r="C105" s="61"/>
      <c r="D105" s="90" t="s">
        <v>285</v>
      </c>
      <c r="E105" s="86"/>
      <c r="F105" s="88"/>
      <c r="G105" s="86"/>
      <c r="H105" s="86"/>
    </row>
    <row r="106" spans="3:8" x14ac:dyDescent="0.25">
      <c r="C106" s="61"/>
      <c r="D106" s="90" t="s">
        <v>286</v>
      </c>
      <c r="E106" s="86"/>
      <c r="F106" s="88"/>
      <c r="G106" s="86"/>
      <c r="H106" s="86"/>
    </row>
    <row r="107" spans="3:8" x14ac:dyDescent="0.25">
      <c r="C107" s="61"/>
      <c r="D107" s="90" t="s">
        <v>287</v>
      </c>
      <c r="E107" s="86"/>
      <c r="F107" s="88"/>
      <c r="G107" s="86"/>
      <c r="H107" s="86"/>
    </row>
    <row r="108" spans="3:8" x14ac:dyDescent="0.25">
      <c r="C108" s="61"/>
      <c r="D108" s="90" t="s">
        <v>288</v>
      </c>
      <c r="E108" s="86"/>
      <c r="F108" s="88"/>
      <c r="G108" s="86"/>
      <c r="H108" s="86"/>
    </row>
    <row r="109" spans="3:8" x14ac:dyDescent="0.25">
      <c r="C109" s="61"/>
      <c r="D109" s="95" t="s">
        <v>289</v>
      </c>
      <c r="E109" s="86"/>
      <c r="F109" s="86"/>
      <c r="G109" s="94">
        <f>SUM(F87:F108)</f>
        <v>0</v>
      </c>
      <c r="H109" s="86"/>
    </row>
    <row r="110" spans="3:8" x14ac:dyDescent="0.25">
      <c r="C110" s="61"/>
      <c r="D110" s="87"/>
      <c r="E110" s="86"/>
      <c r="F110" s="86"/>
      <c r="G110" s="86"/>
      <c r="H110" s="86"/>
    </row>
    <row r="111" spans="3:8" x14ac:dyDescent="0.25">
      <c r="C111" s="61"/>
      <c r="D111" s="92" t="s">
        <v>290</v>
      </c>
      <c r="E111" s="86"/>
      <c r="F111" s="86"/>
      <c r="G111" s="86"/>
      <c r="H111" s="86"/>
    </row>
    <row r="112" spans="3:8" x14ac:dyDescent="0.25">
      <c r="C112" s="61"/>
      <c r="D112" s="90" t="s">
        <v>291</v>
      </c>
      <c r="E112" s="86"/>
      <c r="F112" s="88"/>
      <c r="G112" s="86"/>
      <c r="H112" s="86"/>
    </row>
    <row r="113" spans="3:8" x14ac:dyDescent="0.25">
      <c r="C113" s="61"/>
      <c r="D113" s="90" t="s">
        <v>292</v>
      </c>
      <c r="E113" s="86"/>
      <c r="F113" s="88"/>
      <c r="G113" s="86"/>
      <c r="H113" s="86"/>
    </row>
    <row r="114" spans="3:8" x14ac:dyDescent="0.25">
      <c r="C114" s="61"/>
      <c r="D114" s="90" t="s">
        <v>293</v>
      </c>
      <c r="E114" s="86"/>
      <c r="F114" s="88"/>
      <c r="G114" s="86"/>
      <c r="H114" s="86"/>
    </row>
    <row r="115" spans="3:8" x14ac:dyDescent="0.25">
      <c r="C115" s="61"/>
      <c r="D115" s="95" t="s">
        <v>294</v>
      </c>
      <c r="E115" s="86"/>
      <c r="F115" s="86"/>
      <c r="G115" s="94">
        <f>SUM(F112:F114)</f>
        <v>0</v>
      </c>
      <c r="H115" s="86"/>
    </row>
    <row r="116" spans="3:8" x14ac:dyDescent="0.25">
      <c r="C116" s="61"/>
      <c r="D116" s="87"/>
      <c r="E116" s="86"/>
      <c r="F116" s="86"/>
      <c r="G116" s="86"/>
      <c r="H116" s="86"/>
    </row>
    <row r="117" spans="3:8" x14ac:dyDescent="0.25">
      <c r="C117" s="61"/>
      <c r="D117" s="92" t="s">
        <v>295</v>
      </c>
      <c r="E117" s="86"/>
      <c r="F117" s="86"/>
      <c r="G117" s="86"/>
      <c r="H117" s="86"/>
    </row>
    <row r="118" spans="3:8" x14ac:dyDescent="0.25">
      <c r="C118" s="61"/>
      <c r="D118" s="90" t="s">
        <v>296</v>
      </c>
      <c r="E118" s="86"/>
      <c r="F118" s="88"/>
      <c r="G118" s="86"/>
      <c r="H118" s="86"/>
    </row>
    <row r="119" spans="3:8" x14ac:dyDescent="0.25">
      <c r="C119" s="61"/>
      <c r="D119" s="90" t="s">
        <v>297</v>
      </c>
      <c r="E119" s="86"/>
      <c r="F119" s="88"/>
      <c r="G119" s="86"/>
      <c r="H119" s="86"/>
    </row>
    <row r="120" spans="3:8" x14ac:dyDescent="0.25">
      <c r="C120" s="61"/>
      <c r="D120" s="90" t="s">
        <v>298</v>
      </c>
      <c r="E120" s="86"/>
      <c r="F120" s="88"/>
      <c r="G120" s="86"/>
      <c r="H120" s="86"/>
    </row>
    <row r="121" spans="3:8" x14ac:dyDescent="0.25">
      <c r="C121" s="61"/>
      <c r="D121" s="90" t="s">
        <v>299</v>
      </c>
      <c r="E121" s="86"/>
      <c r="F121" s="88"/>
      <c r="G121" s="86"/>
      <c r="H121" s="86"/>
    </row>
    <row r="122" spans="3:8" x14ac:dyDescent="0.25">
      <c r="C122" s="61"/>
      <c r="D122" s="95" t="s">
        <v>300</v>
      </c>
      <c r="E122" s="86"/>
      <c r="F122" s="86"/>
      <c r="G122" s="94">
        <f>SUM(F118:F121)</f>
        <v>0</v>
      </c>
      <c r="H122" s="86"/>
    </row>
    <row r="123" spans="3:8" x14ac:dyDescent="0.25">
      <c r="C123" s="61"/>
      <c r="D123" s="87"/>
      <c r="E123" s="86"/>
      <c r="F123" s="86"/>
      <c r="G123" s="86"/>
      <c r="H123" s="86"/>
    </row>
    <row r="124" spans="3:8" x14ac:dyDescent="0.25">
      <c r="C124" s="61"/>
      <c r="D124" s="92" t="s">
        <v>301</v>
      </c>
      <c r="E124" s="86"/>
      <c r="F124" s="86"/>
      <c r="G124" s="86"/>
      <c r="H124" s="86"/>
    </row>
    <row r="125" spans="3:8" x14ac:dyDescent="0.25">
      <c r="C125" s="61"/>
      <c r="D125" s="90" t="s">
        <v>302</v>
      </c>
      <c r="E125" s="86"/>
      <c r="F125" s="88"/>
      <c r="G125" s="86"/>
      <c r="H125" s="86"/>
    </row>
    <row r="126" spans="3:8" x14ac:dyDescent="0.25">
      <c r="C126" s="61"/>
      <c r="D126" s="90" t="s">
        <v>303</v>
      </c>
      <c r="E126" s="86"/>
      <c r="F126" s="88"/>
      <c r="G126" s="86"/>
      <c r="H126" s="86"/>
    </row>
    <row r="127" spans="3:8" x14ac:dyDescent="0.25">
      <c r="C127" s="61"/>
      <c r="D127" s="90" t="s">
        <v>304</v>
      </c>
      <c r="E127" s="86"/>
      <c r="F127" s="88"/>
      <c r="G127" s="86"/>
      <c r="H127" s="86"/>
    </row>
    <row r="128" spans="3:8" x14ac:dyDescent="0.25">
      <c r="C128" s="61"/>
      <c r="D128" s="90" t="s">
        <v>305</v>
      </c>
      <c r="E128" s="86"/>
      <c r="F128" s="88"/>
      <c r="G128" s="86"/>
      <c r="H128" s="86"/>
    </row>
    <row r="129" spans="3:8" x14ac:dyDescent="0.25">
      <c r="C129" s="61"/>
      <c r="D129" s="90" t="s">
        <v>306</v>
      </c>
      <c r="E129" s="86"/>
      <c r="F129" s="88"/>
      <c r="G129" s="86"/>
      <c r="H129" s="86"/>
    </row>
    <row r="130" spans="3:8" x14ac:dyDescent="0.25">
      <c r="C130" s="61"/>
      <c r="D130" s="90" t="s">
        <v>307</v>
      </c>
      <c r="E130" s="86"/>
      <c r="F130" s="88"/>
      <c r="G130" s="86"/>
      <c r="H130" s="86"/>
    </row>
    <row r="131" spans="3:8" x14ac:dyDescent="0.25">
      <c r="C131" s="61"/>
      <c r="D131" s="90" t="s">
        <v>308</v>
      </c>
      <c r="E131" s="86"/>
      <c r="F131" s="88"/>
      <c r="G131" s="86"/>
      <c r="H131" s="86"/>
    </row>
    <row r="132" spans="3:8" x14ac:dyDescent="0.25">
      <c r="C132" s="61"/>
      <c r="D132" s="95" t="s">
        <v>309</v>
      </c>
      <c r="E132" s="86"/>
      <c r="F132" s="86"/>
      <c r="G132" s="94">
        <f>SUM(F125:F130)</f>
        <v>0</v>
      </c>
      <c r="H132" s="86"/>
    </row>
    <row r="133" spans="3:8" x14ac:dyDescent="0.25">
      <c r="C133" s="61"/>
      <c r="D133" s="87"/>
      <c r="E133" s="86"/>
      <c r="F133" s="86"/>
      <c r="G133" s="86"/>
      <c r="H133" s="86"/>
    </row>
    <row r="134" spans="3:8" x14ac:dyDescent="0.25">
      <c r="C134" s="61"/>
      <c r="D134" s="92" t="s">
        <v>310</v>
      </c>
      <c r="E134" s="86"/>
      <c r="F134" s="86"/>
      <c r="G134" s="86"/>
      <c r="H134" s="86"/>
    </row>
    <row r="135" spans="3:8" x14ac:dyDescent="0.25">
      <c r="C135" s="61"/>
      <c r="D135" s="92" t="s">
        <v>311</v>
      </c>
      <c r="E135" s="86"/>
      <c r="F135" s="86"/>
      <c r="G135" s="86"/>
      <c r="H135" s="86"/>
    </row>
    <row r="136" spans="3:8" x14ac:dyDescent="0.25">
      <c r="C136" s="61"/>
      <c r="D136" s="90" t="s">
        <v>312</v>
      </c>
      <c r="E136" s="88"/>
      <c r="F136" s="86"/>
      <c r="G136" s="86"/>
      <c r="H136" s="86"/>
    </row>
    <row r="137" spans="3:8" x14ac:dyDescent="0.25">
      <c r="C137" s="61"/>
      <c r="D137" s="90" t="s">
        <v>313</v>
      </c>
      <c r="E137" s="88"/>
      <c r="F137" s="86"/>
      <c r="G137" s="86"/>
      <c r="H137" s="86"/>
    </row>
    <row r="138" spans="3:8" x14ac:dyDescent="0.25">
      <c r="C138" s="61"/>
      <c r="D138" s="90" t="s">
        <v>314</v>
      </c>
      <c r="E138" s="88"/>
      <c r="F138" s="86"/>
      <c r="G138" s="86"/>
      <c r="H138" s="86"/>
    </row>
    <row r="139" spans="3:8" x14ac:dyDescent="0.25">
      <c r="C139" s="61"/>
      <c r="D139" s="90" t="s">
        <v>315</v>
      </c>
      <c r="E139" s="88"/>
      <c r="F139" s="86"/>
      <c r="G139" s="86"/>
      <c r="H139" s="86"/>
    </row>
    <row r="140" spans="3:8" x14ac:dyDescent="0.25">
      <c r="C140" s="61"/>
      <c r="D140" s="90" t="s">
        <v>316</v>
      </c>
      <c r="E140" s="88"/>
      <c r="F140" s="86"/>
      <c r="G140" s="86"/>
      <c r="H140" s="86"/>
    </row>
    <row r="141" spans="3:8" x14ac:dyDescent="0.25">
      <c r="C141" s="61"/>
      <c r="D141" s="90" t="s">
        <v>317</v>
      </c>
      <c r="E141" s="88"/>
      <c r="F141" s="86"/>
      <c r="G141" s="86"/>
      <c r="H141" s="86"/>
    </row>
    <row r="142" spans="3:8" x14ac:dyDescent="0.25">
      <c r="C142" s="61"/>
      <c r="D142" s="90" t="s">
        <v>318</v>
      </c>
      <c r="E142" s="88"/>
      <c r="F142" s="86"/>
      <c r="G142" s="86"/>
      <c r="H142" s="86"/>
    </row>
    <row r="143" spans="3:8" x14ac:dyDescent="0.25">
      <c r="C143" s="61"/>
      <c r="D143" s="95" t="s">
        <v>319</v>
      </c>
      <c r="E143" s="86"/>
      <c r="F143" s="94">
        <f>SUM(E136:E142)</f>
        <v>0</v>
      </c>
      <c r="G143" s="86"/>
      <c r="H143" s="86"/>
    </row>
    <row r="144" spans="3:8" x14ac:dyDescent="0.25">
      <c r="C144" s="61"/>
      <c r="D144" s="90"/>
      <c r="E144" s="86"/>
      <c r="F144" s="86"/>
      <c r="G144" s="86"/>
      <c r="H144" s="86"/>
    </row>
    <row r="145" spans="3:8" x14ac:dyDescent="0.25">
      <c r="C145" s="61"/>
      <c r="D145" s="92" t="s">
        <v>320</v>
      </c>
      <c r="E145" s="86"/>
      <c r="F145" s="86"/>
      <c r="G145" s="86"/>
      <c r="H145" s="86"/>
    </row>
    <row r="146" spans="3:8" x14ac:dyDescent="0.25">
      <c r="C146" s="61"/>
      <c r="D146" s="90" t="s">
        <v>359</v>
      </c>
      <c r="E146" s="88"/>
      <c r="F146" s="86"/>
      <c r="G146" s="86"/>
      <c r="H146" s="86"/>
    </row>
    <row r="147" spans="3:8" x14ac:dyDescent="0.25">
      <c r="C147" s="61"/>
      <c r="D147" s="90" t="s">
        <v>322</v>
      </c>
      <c r="E147" s="88"/>
      <c r="F147" s="86"/>
      <c r="G147" s="86"/>
      <c r="H147" s="86"/>
    </row>
    <row r="148" spans="3:8" x14ac:dyDescent="0.25">
      <c r="C148" s="61"/>
      <c r="D148" s="90" t="s">
        <v>323</v>
      </c>
      <c r="E148" s="88"/>
      <c r="F148" s="86"/>
      <c r="G148" s="86"/>
      <c r="H148" s="86"/>
    </row>
    <row r="149" spans="3:8" x14ac:dyDescent="0.25">
      <c r="C149" s="61"/>
      <c r="D149" s="90" t="s">
        <v>324</v>
      </c>
      <c r="E149" s="88"/>
      <c r="F149" s="86"/>
      <c r="G149" s="86"/>
      <c r="H149" s="86"/>
    </row>
    <row r="150" spans="3:8" x14ac:dyDescent="0.25">
      <c r="C150" s="61"/>
      <c r="D150" s="90" t="s">
        <v>325</v>
      </c>
      <c r="E150" s="88"/>
      <c r="F150" s="86"/>
      <c r="G150" s="86"/>
      <c r="H150" s="86"/>
    </row>
    <row r="151" spans="3:8" x14ac:dyDescent="0.25">
      <c r="C151" s="61"/>
      <c r="D151" s="95" t="s">
        <v>326</v>
      </c>
      <c r="E151" s="86"/>
      <c r="F151" s="94">
        <f>SUM(E146:E150)</f>
        <v>0</v>
      </c>
      <c r="G151" s="86"/>
      <c r="H151" s="86"/>
    </row>
    <row r="152" spans="3:8" x14ac:dyDescent="0.25">
      <c r="C152" s="61"/>
      <c r="D152" s="90"/>
      <c r="E152" s="86"/>
      <c r="F152" s="86"/>
      <c r="G152" s="86"/>
      <c r="H152" s="86"/>
    </row>
    <row r="153" spans="3:8" x14ac:dyDescent="0.25">
      <c r="C153" s="61"/>
      <c r="D153" s="92" t="s">
        <v>327</v>
      </c>
      <c r="E153" s="86"/>
      <c r="F153" s="86"/>
      <c r="G153" s="86"/>
      <c r="H153" s="86"/>
    </row>
    <row r="154" spans="3:8" x14ac:dyDescent="0.25">
      <c r="C154" s="61"/>
      <c r="D154" s="90" t="s">
        <v>328</v>
      </c>
      <c r="E154" s="88"/>
      <c r="F154" s="86"/>
      <c r="G154" s="86"/>
      <c r="H154" s="86"/>
    </row>
    <row r="155" spans="3:8" x14ac:dyDescent="0.25">
      <c r="C155" s="61"/>
      <c r="D155" s="90" t="s">
        <v>329</v>
      </c>
      <c r="E155" s="88"/>
      <c r="F155" s="86"/>
      <c r="G155" s="86"/>
      <c r="H155" s="86"/>
    </row>
    <row r="156" spans="3:8" x14ac:dyDescent="0.25">
      <c r="C156" s="61"/>
      <c r="D156" s="90" t="s">
        <v>330</v>
      </c>
      <c r="E156" s="88"/>
      <c r="F156" s="86"/>
      <c r="G156" s="86"/>
      <c r="H156" s="86"/>
    </row>
    <row r="157" spans="3:8" x14ac:dyDescent="0.25">
      <c r="C157" s="61"/>
      <c r="D157" s="90" t="s">
        <v>331</v>
      </c>
      <c r="E157" s="88"/>
      <c r="F157" s="86"/>
      <c r="G157" s="86"/>
      <c r="H157" s="86"/>
    </row>
    <row r="158" spans="3:8" x14ac:dyDescent="0.25">
      <c r="C158" s="61"/>
      <c r="D158" s="90" t="s">
        <v>332</v>
      </c>
      <c r="E158" s="88"/>
      <c r="F158" s="86"/>
      <c r="G158" s="86"/>
      <c r="H158" s="86"/>
    </row>
    <row r="159" spans="3:8" x14ac:dyDescent="0.25">
      <c r="C159" s="61"/>
      <c r="D159" s="95" t="s">
        <v>333</v>
      </c>
      <c r="E159" s="86"/>
      <c r="F159" s="94">
        <f>SUM(E154:E158)</f>
        <v>0</v>
      </c>
      <c r="G159" s="86"/>
      <c r="H159" s="86"/>
    </row>
    <row r="160" spans="3:8" x14ac:dyDescent="0.25">
      <c r="C160" s="61"/>
      <c r="D160" s="87"/>
      <c r="E160" s="86"/>
      <c r="F160" s="86"/>
      <c r="G160" s="86"/>
      <c r="H160" s="86"/>
    </row>
    <row r="161" spans="3:8" x14ac:dyDescent="0.25">
      <c r="C161" s="61"/>
      <c r="D161" s="92" t="s">
        <v>334</v>
      </c>
      <c r="E161" s="86"/>
      <c r="F161" s="86"/>
      <c r="G161" s="86"/>
      <c r="H161" s="86"/>
    </row>
    <row r="162" spans="3:8" x14ac:dyDescent="0.25">
      <c r="C162" s="61"/>
      <c r="D162" s="90" t="s">
        <v>335</v>
      </c>
      <c r="E162" s="88"/>
      <c r="F162" s="86"/>
      <c r="G162" s="86"/>
      <c r="H162" s="86"/>
    </row>
    <row r="163" spans="3:8" x14ac:dyDescent="0.25">
      <c r="C163" s="61"/>
      <c r="D163" s="90" t="s">
        <v>336</v>
      </c>
      <c r="E163" s="88"/>
      <c r="F163" s="86"/>
      <c r="G163" s="86"/>
      <c r="H163" s="86"/>
    </row>
    <row r="164" spans="3:8" x14ac:dyDescent="0.25">
      <c r="C164" s="61"/>
      <c r="D164" s="90" t="s">
        <v>337</v>
      </c>
      <c r="E164" s="88"/>
      <c r="F164" s="86"/>
      <c r="G164" s="86"/>
      <c r="H164" s="86"/>
    </row>
    <row r="165" spans="3:8" x14ac:dyDescent="0.25">
      <c r="C165" s="61"/>
      <c r="D165" s="95" t="s">
        <v>338</v>
      </c>
      <c r="E165" s="86"/>
      <c r="F165" s="94">
        <f>SUM(E162:E164)</f>
        <v>0</v>
      </c>
      <c r="G165" s="86"/>
      <c r="H165" s="86"/>
    </row>
    <row r="166" spans="3:8" x14ac:dyDescent="0.25">
      <c r="C166" s="61"/>
      <c r="D166" s="87"/>
      <c r="E166" s="86"/>
      <c r="F166" s="86"/>
      <c r="G166" s="86"/>
      <c r="H166" s="86"/>
    </row>
    <row r="167" spans="3:8" x14ac:dyDescent="0.25">
      <c r="C167" s="61"/>
      <c r="D167" s="95" t="s">
        <v>339</v>
      </c>
      <c r="E167" s="86"/>
      <c r="F167" s="86"/>
      <c r="G167" s="94">
        <f>SUM(F143+F151+F159+F165)</f>
        <v>0</v>
      </c>
      <c r="H167" s="86"/>
    </row>
    <row r="168" spans="3:8" x14ac:dyDescent="0.25">
      <c r="C168" s="61"/>
      <c r="D168" s="87"/>
      <c r="E168" s="86"/>
      <c r="F168" s="86"/>
      <c r="G168" s="86"/>
      <c r="H168" s="86"/>
    </row>
    <row r="169" spans="3:8" x14ac:dyDescent="0.25">
      <c r="C169" s="61"/>
      <c r="D169" s="92" t="s">
        <v>340</v>
      </c>
      <c r="E169" s="86"/>
      <c r="F169" s="86"/>
      <c r="G169" s="86"/>
      <c r="H169" s="86"/>
    </row>
    <row r="170" spans="3:8" x14ac:dyDescent="0.25">
      <c r="C170" s="61"/>
      <c r="D170" s="97" t="s">
        <v>341</v>
      </c>
      <c r="E170" s="86"/>
      <c r="F170" s="88"/>
      <c r="G170" s="86"/>
      <c r="H170" s="86"/>
    </row>
    <row r="171" spans="3:8" x14ac:dyDescent="0.25">
      <c r="C171" s="61"/>
      <c r="D171" s="87" t="s">
        <v>342</v>
      </c>
      <c r="E171" s="86"/>
      <c r="F171" s="88"/>
      <c r="G171" s="86"/>
      <c r="H171" s="86"/>
    </row>
    <row r="172" spans="3:8" x14ac:dyDescent="0.25">
      <c r="C172" s="61"/>
      <c r="D172" s="87" t="s">
        <v>343</v>
      </c>
      <c r="E172" s="86"/>
      <c r="F172" s="88"/>
      <c r="G172" s="86"/>
      <c r="H172" s="86"/>
    </row>
    <row r="173" spans="3:8" x14ac:dyDescent="0.25">
      <c r="C173" s="61"/>
      <c r="D173" s="87" t="s">
        <v>344</v>
      </c>
      <c r="E173" s="86"/>
      <c r="F173" s="88"/>
      <c r="G173" s="86"/>
      <c r="H173" s="86"/>
    </row>
    <row r="174" spans="3:8" x14ac:dyDescent="0.25">
      <c r="C174" s="61"/>
      <c r="D174" s="87" t="s">
        <v>345</v>
      </c>
      <c r="E174" s="86"/>
      <c r="F174" s="88"/>
      <c r="G174" s="86"/>
      <c r="H174" s="86"/>
    </row>
    <row r="175" spans="3:8" x14ac:dyDescent="0.25">
      <c r="C175" s="61"/>
      <c r="D175" s="87" t="s">
        <v>346</v>
      </c>
      <c r="E175" s="86"/>
      <c r="F175" s="88"/>
      <c r="G175" s="86"/>
      <c r="H175" s="86"/>
    </row>
    <row r="176" spans="3:8" x14ac:dyDescent="0.25">
      <c r="C176" s="61"/>
      <c r="D176" s="89" t="s">
        <v>347</v>
      </c>
      <c r="E176" s="86"/>
      <c r="F176" s="86"/>
      <c r="G176" s="94">
        <f>SUM(F170:F175)</f>
        <v>0</v>
      </c>
      <c r="H176" s="86"/>
    </row>
    <row r="177" spans="3:8" x14ac:dyDescent="0.25">
      <c r="C177" s="61"/>
      <c r="D177" s="89"/>
      <c r="E177" s="86"/>
      <c r="F177" s="86"/>
      <c r="G177" s="86"/>
      <c r="H177" s="86"/>
    </row>
    <row r="178" spans="3:8" x14ac:dyDescent="0.25">
      <c r="C178" s="61"/>
      <c r="D178" s="89" t="s">
        <v>348</v>
      </c>
      <c r="E178" s="86"/>
      <c r="F178" s="86"/>
      <c r="G178" s="86"/>
      <c r="H178" s="86"/>
    </row>
    <row r="179" spans="3:8" x14ac:dyDescent="0.25">
      <c r="C179" s="61"/>
      <c r="D179" s="87" t="s">
        <v>349</v>
      </c>
      <c r="E179" s="86"/>
      <c r="F179" s="88"/>
      <c r="G179" s="86"/>
      <c r="H179" s="86"/>
    </row>
    <row r="180" spans="3:8" x14ac:dyDescent="0.25">
      <c r="C180" s="61"/>
      <c r="D180" s="89" t="s">
        <v>350</v>
      </c>
      <c r="E180" s="86"/>
      <c r="F180" s="86"/>
      <c r="G180" s="94">
        <f>SUM(F179)</f>
        <v>0</v>
      </c>
      <c r="H180" s="86"/>
    </row>
    <row r="181" spans="3:8" x14ac:dyDescent="0.25">
      <c r="C181" s="61"/>
      <c r="D181" s="87"/>
      <c r="E181" s="86"/>
      <c r="F181" s="86"/>
      <c r="G181" s="86"/>
      <c r="H181" s="86"/>
    </row>
    <row r="182" spans="3:8" x14ac:dyDescent="0.25">
      <c r="C182" s="61"/>
      <c r="D182" s="89" t="s">
        <v>351</v>
      </c>
      <c r="E182" s="86"/>
      <c r="F182" s="86"/>
      <c r="G182" s="86"/>
      <c r="H182" s="86"/>
    </row>
    <row r="183" spans="3:8" x14ac:dyDescent="0.25">
      <c r="C183" s="61"/>
      <c r="D183" s="87" t="s">
        <v>352</v>
      </c>
      <c r="E183" s="86"/>
      <c r="F183" s="88"/>
      <c r="G183" s="86"/>
      <c r="H183" s="86"/>
    </row>
    <row r="184" spans="3:8" x14ac:dyDescent="0.25">
      <c r="C184" s="61"/>
      <c r="D184" s="87" t="s">
        <v>353</v>
      </c>
      <c r="E184" s="86"/>
      <c r="F184" s="88"/>
      <c r="G184" s="86"/>
      <c r="H184" s="86"/>
    </row>
    <row r="185" spans="3:8" x14ac:dyDescent="0.25">
      <c r="C185" s="61"/>
      <c r="D185" s="89" t="s">
        <v>354</v>
      </c>
      <c r="E185" s="86"/>
      <c r="F185" s="86"/>
      <c r="G185" s="94">
        <f>SUM(F183:F184)</f>
        <v>0</v>
      </c>
      <c r="H185" s="86"/>
    </row>
    <row r="186" spans="3:8" x14ac:dyDescent="0.25">
      <c r="C186" s="61"/>
      <c r="D186" s="87"/>
      <c r="E186" s="86"/>
      <c r="F186" s="86"/>
      <c r="G186" s="86"/>
      <c r="H186" s="86"/>
    </row>
    <row r="187" spans="3:8" ht="18.75" x14ac:dyDescent="0.3">
      <c r="C187" s="141" t="s">
        <v>355</v>
      </c>
      <c r="D187" s="142"/>
      <c r="E187" s="86"/>
      <c r="F187" s="86"/>
      <c r="G187" s="94">
        <f>SUM(G26+G27+G28+G34+G43+G51+G58+G78+G84+G109+G115+G122+G132+G167+G176+G180+G185)</f>
        <v>0</v>
      </c>
      <c r="H187" s="86"/>
    </row>
    <row r="188" spans="3:8" ht="18.75" x14ac:dyDescent="0.3">
      <c r="C188" s="141" t="s">
        <v>356</v>
      </c>
      <c r="D188" s="142"/>
      <c r="E188" s="86"/>
      <c r="F188" s="86"/>
      <c r="G188" s="94">
        <f>(H23-G187)</f>
        <v>0</v>
      </c>
      <c r="H188" s="86"/>
    </row>
    <row r="189" spans="3:8" ht="18.75" x14ac:dyDescent="0.3">
      <c r="C189" s="143" t="s">
        <v>357</v>
      </c>
      <c r="D189" s="143"/>
      <c r="E189" s="86"/>
      <c r="F189" s="86"/>
      <c r="G189" s="94">
        <f>G188</f>
        <v>0</v>
      </c>
      <c r="H189" s="86"/>
    </row>
  </sheetData>
  <mergeCells count="5">
    <mergeCell ref="C187:D187"/>
    <mergeCell ref="C188:D188"/>
    <mergeCell ref="C189:D189"/>
    <mergeCell ref="C2:D2"/>
    <mergeCell ref="C3:D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6A4C-2600-4F5F-9B74-6212656CDB67}">
  <dimension ref="A1:K91"/>
  <sheetViews>
    <sheetView workbookViewId="0">
      <pane ySplit="1" topLeftCell="A2" activePane="bottomLeft" state="frozen"/>
      <selection pane="bottomLeft" activeCell="I1" sqref="I1"/>
    </sheetView>
  </sheetViews>
  <sheetFormatPr defaultRowHeight="15" x14ac:dyDescent="0.25"/>
  <cols>
    <col min="1" max="1" width="31.85546875" bestFit="1" customWidth="1"/>
    <col min="2" max="2" width="14.140625" bestFit="1" customWidth="1"/>
    <col min="3" max="3" width="13.5703125" customWidth="1"/>
    <col min="4" max="4" width="13.28515625" customWidth="1"/>
    <col min="5" max="5" width="12.42578125" style="74" bestFit="1" customWidth="1"/>
    <col min="6" max="8" width="12.42578125" bestFit="1" customWidth="1"/>
    <col min="10" max="10" width="13.5703125" bestFit="1" customWidth="1"/>
    <col min="11" max="11" width="14.28515625" style="74" bestFit="1" customWidth="1"/>
  </cols>
  <sheetData>
    <row r="1" spans="1:11" ht="40.5" customHeight="1" x14ac:dyDescent="0.25">
      <c r="A1" s="61"/>
      <c r="B1" s="84" t="s">
        <v>361</v>
      </c>
      <c r="C1" s="116" t="s">
        <v>365</v>
      </c>
      <c r="D1" s="116" t="s">
        <v>367</v>
      </c>
      <c r="E1" s="117" t="s">
        <v>368</v>
      </c>
      <c r="F1" s="119">
        <v>45108</v>
      </c>
      <c r="G1" s="119">
        <v>45139</v>
      </c>
      <c r="H1" s="119">
        <v>45170</v>
      </c>
      <c r="I1" s="119"/>
      <c r="J1" s="79" t="s">
        <v>1</v>
      </c>
      <c r="K1" s="79" t="s">
        <v>2</v>
      </c>
    </row>
    <row r="2" spans="1:11" x14ac:dyDescent="0.25">
      <c r="A2" s="63" t="s">
        <v>3</v>
      </c>
      <c r="B2" s="12">
        <f>SUM('Master Budget'!B3)</f>
        <v>1294178.3999999999</v>
      </c>
      <c r="C2" s="12">
        <f>SUM('3rd Quarter'!C2)</f>
        <v>867569.04</v>
      </c>
      <c r="D2" s="12">
        <f>SUM('3rd Quarter'!D2)</f>
        <v>237377.93</v>
      </c>
      <c r="E2" s="12">
        <f>SUM('3rd Quarter'!E2:G2)</f>
        <v>139985.34</v>
      </c>
      <c r="F2" s="12">
        <f>SUM('Master Budget'!L3)</f>
        <v>3082.09</v>
      </c>
      <c r="G2" s="12">
        <f>SUM('Master Budget'!M3)</f>
        <v>0</v>
      </c>
      <c r="H2" s="12">
        <f>SUM('Master Budget'!N3)</f>
        <v>0</v>
      </c>
      <c r="I2" s="61"/>
      <c r="J2" s="12">
        <f>SUM(C2:H2)</f>
        <v>1248014.4000000001</v>
      </c>
      <c r="K2" s="12">
        <f>B2-J2</f>
        <v>46163.999999999767</v>
      </c>
    </row>
    <row r="3" spans="1:11" x14ac:dyDescent="0.25">
      <c r="A3" s="63" t="s">
        <v>4</v>
      </c>
      <c r="B3" s="78">
        <f>SUM('Master Budget'!B4)</f>
        <v>3000</v>
      </c>
      <c r="C3" s="12">
        <f>SUM('2nd Quarter'!C3)</f>
        <v>170.33</v>
      </c>
      <c r="D3" s="12">
        <f>SUM('3rd Quarter'!D3)</f>
        <v>236.31</v>
      </c>
      <c r="E3" s="12">
        <f>SUM('3rd Quarter'!E3:G3)</f>
        <v>175.63</v>
      </c>
      <c r="F3" s="12">
        <f>SUM('Master Budget'!L4)</f>
        <v>98.13</v>
      </c>
      <c r="G3" s="12">
        <f>SUM('Master Budget'!M4)</f>
        <v>0</v>
      </c>
      <c r="H3" s="12">
        <f>SUM('Master Budget'!N4)</f>
        <v>0</v>
      </c>
      <c r="I3" s="61"/>
      <c r="J3" s="12">
        <f t="shared" ref="J3:J11" si="0">SUM(C3:H3)</f>
        <v>680.4</v>
      </c>
      <c r="K3" s="12">
        <f>B2-J3</f>
        <v>1293498</v>
      </c>
    </row>
    <row r="4" spans="1:11" x14ac:dyDescent="0.25">
      <c r="A4" s="63" t="s">
        <v>114</v>
      </c>
      <c r="B4" s="12">
        <f>SUM('Master Budget'!B5)</f>
        <v>500</v>
      </c>
      <c r="C4" s="12">
        <f>SUM('2nd Quarter'!C4)</f>
        <v>43.77</v>
      </c>
      <c r="D4" s="12">
        <f>SUM('3rd Quarter'!D4)</f>
        <v>2456.39</v>
      </c>
      <c r="E4" s="12">
        <f>SUM('3rd Quarter'!E4:G4)</f>
        <v>2577.83</v>
      </c>
      <c r="F4" s="12">
        <f>SUM('Master Budget'!L5)</f>
        <v>611.69000000000005</v>
      </c>
      <c r="G4" s="12">
        <f>SUM('Master Budget'!M5)</f>
        <v>0</v>
      </c>
      <c r="H4" s="12">
        <f>SUM('Master Budget'!N5)</f>
        <v>0</v>
      </c>
      <c r="I4" s="61"/>
      <c r="J4" s="12">
        <f t="shared" si="0"/>
        <v>5689.68</v>
      </c>
      <c r="K4" s="12">
        <f t="shared" ref="K4:K11" si="1">B4-J4</f>
        <v>-5189.68</v>
      </c>
    </row>
    <row r="5" spans="1:11" x14ac:dyDescent="0.25">
      <c r="A5" s="63" t="s">
        <v>115</v>
      </c>
      <c r="B5" s="12">
        <f>SUM('Master Budget'!B6)</f>
        <v>1500</v>
      </c>
      <c r="C5" s="12">
        <f>SUM('2nd Quarter'!C5)</f>
        <v>0</v>
      </c>
      <c r="D5" s="12">
        <f>SUM('3rd Quarter'!D5)</f>
        <v>0</v>
      </c>
      <c r="E5" s="12">
        <f>SUM('3rd Quarter'!E5:G5)</f>
        <v>967.81</v>
      </c>
      <c r="F5" s="12">
        <f>SUM('Master Budget'!L6)</f>
        <v>0</v>
      </c>
      <c r="G5" s="12">
        <f>SUM('Master Budget'!M6)</f>
        <v>0</v>
      </c>
      <c r="H5" s="12">
        <f>SUM('Master Budget'!N6)</f>
        <v>0</v>
      </c>
      <c r="I5" s="61"/>
      <c r="J5" s="12">
        <f t="shared" si="0"/>
        <v>967.81</v>
      </c>
      <c r="K5" s="12">
        <f t="shared" si="1"/>
        <v>532.19000000000005</v>
      </c>
    </row>
    <row r="6" spans="1:11" x14ac:dyDescent="0.25">
      <c r="A6" s="63" t="s">
        <v>117</v>
      </c>
      <c r="B6" s="12">
        <f>SUM('Master Budget'!B7)</f>
        <v>42000</v>
      </c>
      <c r="C6" s="12">
        <f>SUM('2nd Quarter'!C6)</f>
        <v>23542.95</v>
      </c>
      <c r="D6" s="12">
        <f>SUM('3rd Quarter'!D6)</f>
        <v>3711.6400000000003</v>
      </c>
      <c r="E6" s="12">
        <f>SUM('3rd Quarter'!E6:G6)</f>
        <v>187329.90000000002</v>
      </c>
      <c r="F6" s="12">
        <f>SUM('Master Budget'!L7)</f>
        <v>1903.36</v>
      </c>
      <c r="G6" s="12">
        <f>SUM('Master Budget'!M7)</f>
        <v>0</v>
      </c>
      <c r="H6" s="12">
        <f>SUM('Master Budget'!N7)</f>
        <v>0</v>
      </c>
      <c r="I6" s="61"/>
      <c r="J6" s="12">
        <f t="shared" si="0"/>
        <v>216487.85</v>
      </c>
      <c r="K6" s="12">
        <f t="shared" si="1"/>
        <v>-174487.85</v>
      </c>
    </row>
    <row r="7" spans="1:11" x14ac:dyDescent="0.25">
      <c r="A7" s="63" t="s">
        <v>119</v>
      </c>
      <c r="B7" s="12">
        <f>SUM('Master Budget'!B8)</f>
        <v>7000</v>
      </c>
      <c r="C7" s="12">
        <f>SUM('2nd Quarter'!C7)</f>
        <v>950</v>
      </c>
      <c r="D7" s="12">
        <f>SUM('3rd Quarter'!D7)</f>
        <v>2255</v>
      </c>
      <c r="E7" s="12">
        <f>SUM('3rd Quarter'!E7:G7)</f>
        <v>1250</v>
      </c>
      <c r="F7" s="12">
        <f>SUM('Master Budget'!L8)</f>
        <v>0</v>
      </c>
      <c r="G7" s="12">
        <f>SUM('Master Budget'!M8)</f>
        <v>0</v>
      </c>
      <c r="H7" s="12">
        <f>SUM('Master Budget'!N8)</f>
        <v>0</v>
      </c>
      <c r="I7" s="61"/>
      <c r="J7" s="12">
        <f t="shared" si="0"/>
        <v>4455</v>
      </c>
      <c r="K7" s="12">
        <f t="shared" si="1"/>
        <v>2545</v>
      </c>
    </row>
    <row r="8" spans="1:11" x14ac:dyDescent="0.25">
      <c r="A8" s="63" t="s">
        <v>120</v>
      </c>
      <c r="B8" s="12">
        <f>SUM('Master Budget'!B9)</f>
        <v>4400</v>
      </c>
      <c r="C8" s="12">
        <f>SUM('2nd Quarter'!C8)</f>
        <v>675.05</v>
      </c>
      <c r="D8" s="12">
        <f>SUM('3rd Quarter'!D8)</f>
        <v>1278.67</v>
      </c>
      <c r="E8" s="12">
        <f>SUM('3rd Quarter'!E8:G8)</f>
        <v>267</v>
      </c>
      <c r="F8" s="12">
        <f>SUM('Master Budget'!L9)</f>
        <v>0</v>
      </c>
      <c r="G8" s="12">
        <f>SUM('Master Budget'!M9)</f>
        <v>0</v>
      </c>
      <c r="H8" s="12">
        <f>SUM('Master Budget'!N9)</f>
        <v>0</v>
      </c>
      <c r="I8" s="61"/>
      <c r="J8" s="12">
        <f t="shared" si="0"/>
        <v>2220.7200000000003</v>
      </c>
      <c r="K8" s="12">
        <f t="shared" si="1"/>
        <v>2179.2799999999997</v>
      </c>
    </row>
    <row r="9" spans="1:11" x14ac:dyDescent="0.25">
      <c r="A9" s="63" t="s">
        <v>121</v>
      </c>
      <c r="B9" s="12">
        <f>SUM('Master Budget'!B10)</f>
        <v>0</v>
      </c>
      <c r="C9" s="12">
        <f>SUM('2nd Quarter'!C9)</f>
        <v>-30</v>
      </c>
      <c r="D9" s="12">
        <f>SUM('3rd Quarter'!D9)</f>
        <v>-40</v>
      </c>
      <c r="E9" s="12">
        <f>SUM('3rd Quarter'!E9:G9)</f>
        <v>-17</v>
      </c>
      <c r="F9" s="12">
        <f>SUM('Master Budget'!L10)</f>
        <v>0</v>
      </c>
      <c r="G9" s="12">
        <f>SUM('Master Budget'!M10)</f>
        <v>0</v>
      </c>
      <c r="H9" s="12">
        <f>SUM('Master Budget'!N10)</f>
        <v>0</v>
      </c>
      <c r="I9" s="61"/>
      <c r="J9" s="12">
        <f t="shared" si="0"/>
        <v>-87</v>
      </c>
      <c r="K9" s="12">
        <f t="shared" si="1"/>
        <v>87</v>
      </c>
    </row>
    <row r="10" spans="1:11" ht="40.5" customHeight="1" thickBot="1" x14ac:dyDescent="0.3">
      <c r="A10" s="64" t="s">
        <v>122</v>
      </c>
      <c r="B10" s="20">
        <f>SUM('Master Budget'!B12)</f>
        <v>-35000</v>
      </c>
      <c r="C10" s="20">
        <f>SUM('2nd Quarter'!C10)</f>
        <v>-13013.529999999999</v>
      </c>
      <c r="D10" s="20">
        <f>SUM('3rd Quarter'!D10)</f>
        <v>-3560.67</v>
      </c>
      <c r="E10" s="20">
        <f>SUM('3rd Quarter'!E10:G10)</f>
        <v>-2084.21</v>
      </c>
      <c r="F10" s="20">
        <f>SUM('Master Budget'!L12)</f>
        <v>-46.23</v>
      </c>
      <c r="G10" s="20">
        <f>SUM('Master Budget'!M12)</f>
        <v>0</v>
      </c>
      <c r="H10" s="20">
        <f>SUM('Master Budget'!N12)</f>
        <v>0</v>
      </c>
      <c r="I10" s="61"/>
      <c r="J10" s="20">
        <f t="shared" si="0"/>
        <v>-18704.639999999996</v>
      </c>
      <c r="K10" s="20">
        <f t="shared" si="1"/>
        <v>-16295.360000000004</v>
      </c>
    </row>
    <row r="11" spans="1:11" ht="15.75" thickTop="1" x14ac:dyDescent="0.25">
      <c r="A11" s="66" t="s">
        <v>14</v>
      </c>
      <c r="B11" s="24">
        <f>SUM('Master Budget'!B14)</f>
        <v>1827578.4</v>
      </c>
      <c r="C11" s="24">
        <f>SUM('2nd Quarter'!C11)</f>
        <v>879907.6100000001</v>
      </c>
      <c r="D11" s="24">
        <f>SUM('3rd Quarter'!D11)</f>
        <v>243715.27</v>
      </c>
      <c r="E11" s="24">
        <f>SUM('3rd Quarter'!E11:G11)</f>
        <v>330452.30000000005</v>
      </c>
      <c r="F11" s="24">
        <f>SUM('Master Budget'!L14)</f>
        <v>5649.0400000000009</v>
      </c>
      <c r="G11" s="24">
        <f>SUM('Master Budget'!M14)</f>
        <v>0</v>
      </c>
      <c r="H11" s="24">
        <f>SUM('Master Budget'!N14)</f>
        <v>0</v>
      </c>
      <c r="I11" s="61"/>
      <c r="J11" s="24">
        <f t="shared" si="0"/>
        <v>1459724.2200000002</v>
      </c>
      <c r="K11" s="24">
        <f t="shared" si="1"/>
        <v>367854.1799999997</v>
      </c>
    </row>
    <row r="12" spans="1:11" x14ac:dyDescent="0.25">
      <c r="A12" s="3"/>
      <c r="B12" s="61"/>
      <c r="C12" s="61"/>
      <c r="D12" s="61"/>
      <c r="E12" s="12"/>
      <c r="F12" s="61"/>
      <c r="G12" s="61"/>
      <c r="H12" s="61"/>
      <c r="I12" s="61"/>
      <c r="J12" s="61"/>
      <c r="K12" s="12"/>
    </row>
    <row r="13" spans="1:11" x14ac:dyDescent="0.25">
      <c r="A13" s="66" t="s">
        <v>123</v>
      </c>
      <c r="B13" s="61"/>
      <c r="C13" s="61"/>
      <c r="D13" s="61"/>
      <c r="E13" s="12"/>
      <c r="F13" s="61"/>
      <c r="G13" s="61"/>
      <c r="H13" s="61"/>
      <c r="I13" s="61"/>
      <c r="J13" s="61"/>
      <c r="K13" s="12"/>
    </row>
    <row r="14" spans="1:11" x14ac:dyDescent="0.25">
      <c r="A14" s="68" t="s">
        <v>124</v>
      </c>
      <c r="B14" s="12">
        <f>SUM('Master Budget'!B17)</f>
        <v>165595.45000000001</v>
      </c>
      <c r="C14" s="12">
        <f>SUM('2nd Quarter'!C14)</f>
        <v>40394.520000000004</v>
      </c>
      <c r="D14" s="12">
        <f>SUM('3rd Quarter'!D14)</f>
        <v>28183.33</v>
      </c>
      <c r="E14" s="12">
        <f>SUM('3rd Quarter'!E14:G14)</f>
        <v>43314.04</v>
      </c>
      <c r="F14" s="12">
        <f>SUM('Master Budget'!L17)</f>
        <v>10964.32</v>
      </c>
      <c r="G14" s="12">
        <f>SUM('Master Budget'!M17)</f>
        <v>0</v>
      </c>
      <c r="H14" s="12">
        <f>SUM('Master Budget'!N17)</f>
        <v>0</v>
      </c>
      <c r="I14" s="61"/>
      <c r="J14" s="12">
        <f>SUM(C14:H14)</f>
        <v>122856.21000000002</v>
      </c>
      <c r="K14" s="12">
        <f t="shared" ref="K14:K18" si="2">B14-J14</f>
        <v>42739.239999999991</v>
      </c>
    </row>
    <row r="15" spans="1:11" x14ac:dyDescent="0.25">
      <c r="A15" s="63" t="s">
        <v>126</v>
      </c>
      <c r="B15" s="12">
        <f>SUM('Master Budget'!B18)</f>
        <v>216253.7</v>
      </c>
      <c r="C15" s="12">
        <f>SUM('2nd Quarter'!C15)</f>
        <v>60983.06</v>
      </c>
      <c r="D15" s="12">
        <f>SUM('3rd Quarter'!D15)</f>
        <v>57900.290000000008</v>
      </c>
      <c r="E15" s="12">
        <f>SUM('3rd Quarter'!E15:G15)</f>
        <v>58950.849999999991</v>
      </c>
      <c r="F15" s="12">
        <f>SUM('Master Budget'!L18)</f>
        <v>15022.26</v>
      </c>
      <c r="G15" s="12">
        <f>SUM('Master Budget'!M18)</f>
        <v>0</v>
      </c>
      <c r="H15" s="12">
        <f>SUM('Master Budget'!N18)</f>
        <v>0</v>
      </c>
      <c r="I15" s="61"/>
      <c r="J15" s="12">
        <f t="shared" ref="J15:J18" si="3">SUM(C15:H15)</f>
        <v>192856.46000000002</v>
      </c>
      <c r="K15" s="12">
        <f t="shared" si="2"/>
        <v>23397.239999999991</v>
      </c>
    </row>
    <row r="16" spans="1:11" x14ac:dyDescent="0.25">
      <c r="A16" s="63" t="s">
        <v>127</v>
      </c>
      <c r="B16" s="12">
        <f>SUM('Master Budget'!B19)</f>
        <v>0</v>
      </c>
      <c r="C16" s="12">
        <f>SUM('2nd Quarter'!C16)</f>
        <v>0</v>
      </c>
      <c r="D16" s="12">
        <f>SUM('3rd Quarter'!D16)</f>
        <v>0</v>
      </c>
      <c r="E16" s="12">
        <f>SUM('3rd Quarter'!E16:G16)</f>
        <v>0</v>
      </c>
      <c r="F16" s="12">
        <f>SUM('Master Budget'!L19)</f>
        <v>0</v>
      </c>
      <c r="G16" s="12">
        <f>SUM('Master Budget'!M19)</f>
        <v>0</v>
      </c>
      <c r="H16" s="12">
        <f>SUM('Master Budget'!N19)</f>
        <v>0</v>
      </c>
      <c r="I16" s="61"/>
      <c r="J16" s="12">
        <f t="shared" si="3"/>
        <v>0</v>
      </c>
      <c r="K16" s="12">
        <f t="shared" si="2"/>
        <v>0</v>
      </c>
    </row>
    <row r="17" spans="1:11" ht="15.75" thickBot="1" x14ac:dyDescent="0.3">
      <c r="A17" s="69" t="s">
        <v>128</v>
      </c>
      <c r="B17" s="20">
        <f>SUM('Master Budget'!B20)</f>
        <v>0</v>
      </c>
      <c r="C17" s="20">
        <f>SUM('2nd Quarter'!C17)</f>
        <v>0</v>
      </c>
      <c r="D17" s="20">
        <f>SUM('3rd Quarter'!D17)</f>
        <v>0</v>
      </c>
      <c r="E17" s="20">
        <f>SUM('3rd Quarter'!E17:G17)</f>
        <v>0</v>
      </c>
      <c r="F17" s="20">
        <f>SUM('Master Budget'!L20)</f>
        <v>0</v>
      </c>
      <c r="G17" s="20">
        <f>SUM('Master Budget'!M20)</f>
        <v>0</v>
      </c>
      <c r="H17" s="20">
        <f>SUM('Master Budget'!N20)</f>
        <v>0</v>
      </c>
      <c r="I17" s="61"/>
      <c r="J17" s="20">
        <f t="shared" si="3"/>
        <v>0</v>
      </c>
      <c r="K17" s="20">
        <f t="shared" si="2"/>
        <v>0</v>
      </c>
    </row>
    <row r="18" spans="1:11" ht="15.75" thickTop="1" x14ac:dyDescent="0.25">
      <c r="A18" s="70" t="s">
        <v>20</v>
      </c>
      <c r="B18" s="24">
        <f>SUM('Master Budget'!B21)</f>
        <v>381849.15</v>
      </c>
      <c r="C18" s="24">
        <f>SUM('2nd Quarter'!C18)</f>
        <v>101377.58</v>
      </c>
      <c r="D18" s="24">
        <f>SUM('3rd Quarter'!D18)</f>
        <v>86083.62</v>
      </c>
      <c r="E18" s="24">
        <f>SUM('3rd Quarter'!E18:G18)</f>
        <v>102264.88999999998</v>
      </c>
      <c r="F18" s="24">
        <f>SUM('Master Budget'!L21)</f>
        <v>25986.58</v>
      </c>
      <c r="G18" s="24">
        <f>SUM('Master Budget'!M21)</f>
        <v>0</v>
      </c>
      <c r="H18" s="24">
        <f>SUM('Master Budget'!N21)</f>
        <v>0</v>
      </c>
      <c r="I18" s="61"/>
      <c r="J18" s="24">
        <f t="shared" si="3"/>
        <v>315712.67</v>
      </c>
      <c r="K18" s="24">
        <f t="shared" si="2"/>
        <v>66136.48000000004</v>
      </c>
    </row>
    <row r="19" spans="1:11" x14ac:dyDescent="0.25">
      <c r="A19" s="3"/>
      <c r="B19" s="61"/>
      <c r="C19" s="61"/>
      <c r="D19" s="61"/>
      <c r="E19" s="12"/>
      <c r="F19" s="61"/>
      <c r="G19" s="61"/>
      <c r="H19" s="61"/>
      <c r="I19" s="61"/>
      <c r="J19" s="61"/>
      <c r="K19" s="12"/>
    </row>
    <row r="20" spans="1:11" x14ac:dyDescent="0.25">
      <c r="A20" s="71" t="s">
        <v>21</v>
      </c>
      <c r="B20" s="61"/>
      <c r="C20" s="61"/>
      <c r="D20" s="61"/>
      <c r="E20" s="12"/>
      <c r="F20" s="61"/>
      <c r="G20" s="61"/>
      <c r="H20" s="61"/>
      <c r="I20" s="61"/>
      <c r="J20" s="61"/>
      <c r="K20" s="12"/>
    </row>
    <row r="21" spans="1:11" x14ac:dyDescent="0.25">
      <c r="A21" s="63" t="s">
        <v>22</v>
      </c>
      <c r="B21" s="12">
        <f>SUM('Master Budget'!B24)</f>
        <v>84844.13</v>
      </c>
      <c r="C21" s="12">
        <f>SUM('2nd Quarter'!C21)</f>
        <v>19511.419999999998</v>
      </c>
      <c r="D21" s="12">
        <f>SUM('3rd Quarter'!D21)</f>
        <v>13290.06</v>
      </c>
      <c r="E21" s="12">
        <f>SUM('3rd Quarter'!E21:G21)</f>
        <v>15100.39</v>
      </c>
      <c r="F21" s="12">
        <f>SUM('Master Budget'!L24)</f>
        <v>5841.61</v>
      </c>
      <c r="G21" s="12">
        <f>SUM('Master Budget'!M24)</f>
        <v>0</v>
      </c>
      <c r="H21" s="12">
        <f>SUM('Master Budget'!N24)</f>
        <v>0</v>
      </c>
      <c r="I21" s="61"/>
      <c r="J21" s="12">
        <f>SUM(C21:H21)</f>
        <v>53743.479999999996</v>
      </c>
      <c r="K21" s="12">
        <f t="shared" ref="K21:K27" si="4">B21-J21</f>
        <v>31100.650000000009</v>
      </c>
    </row>
    <row r="22" spans="1:11" x14ac:dyDescent="0.25">
      <c r="A22" s="63" t="s">
        <v>23</v>
      </c>
      <c r="B22" s="12">
        <f>SUM('Master Budget'!B25)</f>
        <v>0</v>
      </c>
      <c r="C22" s="12">
        <f>SUM('2nd Quarter'!C22)</f>
        <v>0</v>
      </c>
      <c r="D22" s="12">
        <f>SUM('3rd Quarter'!D22)</f>
        <v>0</v>
      </c>
      <c r="E22" s="12">
        <f>SUM('3rd Quarter'!E22:G22)</f>
        <v>0</v>
      </c>
      <c r="F22" s="12">
        <f>SUM('Master Budget'!L25)</f>
        <v>0</v>
      </c>
      <c r="G22" s="12">
        <f>SUM('Master Budget'!M25)</f>
        <v>0</v>
      </c>
      <c r="H22" s="12">
        <f>SUM('Master Budget'!N25)</f>
        <v>0</v>
      </c>
      <c r="I22" s="61"/>
      <c r="J22" s="12">
        <f t="shared" ref="J22:J27" si="5">SUM(C22:H22)</f>
        <v>0</v>
      </c>
      <c r="K22" s="12">
        <f t="shared" si="4"/>
        <v>0</v>
      </c>
    </row>
    <row r="23" spans="1:11" x14ac:dyDescent="0.25">
      <c r="A23" s="63" t="s">
        <v>131</v>
      </c>
      <c r="B23" s="12">
        <f>SUM('Master Budget'!B26)</f>
        <v>8200</v>
      </c>
      <c r="C23" s="12">
        <f>SUM('2nd Quarter'!C23)</f>
        <v>7766.93</v>
      </c>
      <c r="D23" s="12">
        <f>SUM('3rd Quarter'!D23)</f>
        <v>0</v>
      </c>
      <c r="E23" s="12">
        <f>SUM('3rd Quarter'!E23:G23)</f>
        <v>-1524.98</v>
      </c>
      <c r="F23" s="12">
        <f>SUM('Master Budget'!L26)</f>
        <v>600.57000000000005</v>
      </c>
      <c r="G23" s="12">
        <f>SUM('Master Budget'!M26)</f>
        <v>0</v>
      </c>
      <c r="H23" s="12">
        <f>SUM('Master Budget'!N26)</f>
        <v>0</v>
      </c>
      <c r="I23" s="61"/>
      <c r="J23" s="12">
        <f t="shared" si="5"/>
        <v>6842.52</v>
      </c>
      <c r="K23" s="12">
        <f t="shared" si="4"/>
        <v>1357.4799999999996</v>
      </c>
    </row>
    <row r="24" spans="1:11" x14ac:dyDescent="0.25">
      <c r="A24" s="63" t="s">
        <v>25</v>
      </c>
      <c r="B24" s="12">
        <f>SUM('Master Budget'!B27)</f>
        <v>16685</v>
      </c>
      <c r="C24" s="12">
        <f>SUM('2nd Quarter'!C24)</f>
        <v>22495</v>
      </c>
      <c r="D24" s="12">
        <f>SUM('3rd Quarter'!D24)</f>
        <v>0</v>
      </c>
      <c r="E24" s="12">
        <f>SUM('3rd Quarter'!E24:G24)</f>
        <v>0</v>
      </c>
      <c r="F24" s="12">
        <f>SUM('Master Budget'!L27)</f>
        <v>0</v>
      </c>
      <c r="G24" s="12">
        <f>SUM('Master Budget'!M27)</f>
        <v>0</v>
      </c>
      <c r="H24" s="12">
        <f>SUM('Master Budget'!N27)</f>
        <v>0</v>
      </c>
      <c r="I24" s="61"/>
      <c r="J24" s="12">
        <f t="shared" si="5"/>
        <v>22495</v>
      </c>
      <c r="K24" s="12">
        <f t="shared" si="4"/>
        <v>-5810</v>
      </c>
    </row>
    <row r="25" spans="1:11" x14ac:dyDescent="0.25">
      <c r="A25" s="63" t="s">
        <v>132</v>
      </c>
      <c r="B25" s="12">
        <f>SUM('Master Budget'!B28)</f>
        <v>12000</v>
      </c>
      <c r="C25" s="12">
        <f>SUM('2nd Quarter'!C25)</f>
        <v>12642</v>
      </c>
      <c r="D25" s="12">
        <f>SUM('3rd Quarter'!D25)</f>
        <v>0</v>
      </c>
      <c r="E25" s="12">
        <f>SUM('3rd Quarter'!E25:G25)</f>
        <v>0</v>
      </c>
      <c r="F25" s="12">
        <f>SUM('Master Budget'!L28)</f>
        <v>0</v>
      </c>
      <c r="G25" s="12">
        <f>SUM('Master Budget'!M28)</f>
        <v>0</v>
      </c>
      <c r="H25" s="12">
        <f>SUM('Master Budget'!N28)</f>
        <v>0</v>
      </c>
      <c r="I25" s="61"/>
      <c r="J25" s="12">
        <f t="shared" si="5"/>
        <v>12642</v>
      </c>
      <c r="K25" s="12">
        <f t="shared" si="4"/>
        <v>-642</v>
      </c>
    </row>
    <row r="26" spans="1:11" ht="15.75" thickBot="1" x14ac:dyDescent="0.3">
      <c r="A26" s="69" t="s">
        <v>27</v>
      </c>
      <c r="B26" s="20">
        <f>SUM('Master Budget'!B29)</f>
        <v>2200</v>
      </c>
      <c r="C26" s="20">
        <f>SUM('2nd Quarter'!C26)</f>
        <v>2296</v>
      </c>
      <c r="D26" s="20">
        <f>SUM('3rd Quarter'!D26)</f>
        <v>0</v>
      </c>
      <c r="E26" s="20">
        <f>SUM('3rd Quarter'!E26:G26)</f>
        <v>0</v>
      </c>
      <c r="F26" s="20">
        <f>SUM('Master Budget'!L29)</f>
        <v>0</v>
      </c>
      <c r="G26" s="20">
        <f>SUM('Master Budget'!M29)</f>
        <v>0</v>
      </c>
      <c r="H26" s="20">
        <f>SUM('Master Budget'!N29)</f>
        <v>0</v>
      </c>
      <c r="I26" s="61"/>
      <c r="J26" s="20">
        <f t="shared" si="5"/>
        <v>2296</v>
      </c>
      <c r="K26" s="20">
        <f t="shared" si="4"/>
        <v>-96</v>
      </c>
    </row>
    <row r="27" spans="1:11" ht="15.75" thickTop="1" x14ac:dyDescent="0.25">
      <c r="A27" s="66" t="s">
        <v>28</v>
      </c>
      <c r="B27" s="24">
        <f>SUM('Master Budget'!B30)</f>
        <v>123929.13</v>
      </c>
      <c r="C27" s="24">
        <f>SUM('2nd Quarter'!C27)</f>
        <v>64711.349999999991</v>
      </c>
      <c r="D27" s="24">
        <f>SUM('3rd Quarter'!D27)</f>
        <v>13290.06</v>
      </c>
      <c r="E27" s="24">
        <f>SUM('3rd Quarter'!E27:G27)</f>
        <v>13575.41</v>
      </c>
      <c r="F27" s="24">
        <f>SUM('Master Budget'!L30)</f>
        <v>6442.1799999999994</v>
      </c>
      <c r="G27" s="24">
        <f>SUM('Master Budget'!M30)</f>
        <v>0</v>
      </c>
      <c r="H27" s="24">
        <f>SUM('Master Budget'!N30)</f>
        <v>0</v>
      </c>
      <c r="I27" s="61"/>
      <c r="J27" s="24">
        <f t="shared" si="5"/>
        <v>98018.999999999985</v>
      </c>
      <c r="K27" s="24">
        <f t="shared" si="4"/>
        <v>25910.130000000019</v>
      </c>
    </row>
    <row r="28" spans="1:11" x14ac:dyDescent="0.25">
      <c r="A28" s="77"/>
      <c r="B28" s="74"/>
      <c r="C28" s="74"/>
      <c r="D28" s="74"/>
      <c r="F28" s="74"/>
      <c r="G28" s="74"/>
      <c r="H28" s="74"/>
      <c r="J28" s="74"/>
    </row>
    <row r="29" spans="1:11" x14ac:dyDescent="0.25">
      <c r="A29" s="61"/>
      <c r="B29" s="61"/>
      <c r="C29" s="75"/>
      <c r="D29" s="75"/>
      <c r="E29" s="76"/>
      <c r="F29" s="62"/>
      <c r="G29" s="62"/>
      <c r="H29" s="62"/>
      <c r="I29" s="62"/>
      <c r="J29" s="12" t="s">
        <v>1</v>
      </c>
      <c r="K29" s="12" t="s">
        <v>2</v>
      </c>
    </row>
    <row r="30" spans="1:11" x14ac:dyDescent="0.25">
      <c r="A30" s="66" t="s">
        <v>29</v>
      </c>
      <c r="B30" s="67"/>
      <c r="C30" s="67"/>
      <c r="D30" s="67"/>
      <c r="E30" s="23"/>
      <c r="F30" s="67"/>
      <c r="G30" s="67"/>
      <c r="H30" s="67"/>
      <c r="I30" s="67"/>
      <c r="J30" s="67"/>
      <c r="K30" s="23"/>
    </row>
    <row r="31" spans="1:11" x14ac:dyDescent="0.25">
      <c r="A31" s="68" t="s">
        <v>134</v>
      </c>
      <c r="B31" s="12">
        <f>SUM('Master Budget'!B35)</f>
        <v>1200</v>
      </c>
      <c r="C31" s="12">
        <f>SUM('2nd Quarter'!C30)</f>
        <v>3258.1899999999996</v>
      </c>
      <c r="D31" s="12">
        <f>SUM('3rd Quarter'!D30)</f>
        <v>2206.83</v>
      </c>
      <c r="E31" s="12">
        <f>SUM('3rd Quarter'!E30:G30)</f>
        <v>6286.43</v>
      </c>
      <c r="F31" s="12">
        <f>SUM('Master Budget'!L34)</f>
        <v>988.56999999999994</v>
      </c>
      <c r="G31" s="12">
        <f>SUM('Master Budget'!M34)</f>
        <v>0</v>
      </c>
      <c r="H31" s="12">
        <f>SUM('Master Budget'!N34)</f>
        <v>0</v>
      </c>
      <c r="I31" s="61"/>
      <c r="J31" s="12">
        <f>SUM(C31:H31)</f>
        <v>12740.02</v>
      </c>
      <c r="K31" s="12">
        <f t="shared" ref="K31:K39" si="6">B31-J31</f>
        <v>-11540.02</v>
      </c>
    </row>
    <row r="32" spans="1:11" x14ac:dyDescent="0.25">
      <c r="A32" s="63" t="s">
        <v>31</v>
      </c>
      <c r="B32" s="12">
        <f>SUM('Master Budget'!B36)</f>
        <v>7000</v>
      </c>
      <c r="C32" s="12">
        <f>SUM('2nd Quarter'!C31)</f>
        <v>0</v>
      </c>
      <c r="D32" s="12">
        <f>SUM('3rd Quarter'!D31)</f>
        <v>676.66</v>
      </c>
      <c r="E32" s="12">
        <f>SUM('3rd Quarter'!E31:G31)</f>
        <v>2455.36</v>
      </c>
      <c r="F32" s="12">
        <f>SUM('Master Budget'!L35)</f>
        <v>303.58999999999997</v>
      </c>
      <c r="G32" s="12">
        <f>SUM('Master Budget'!M35)</f>
        <v>0</v>
      </c>
      <c r="H32" s="12">
        <f>SUM('Master Budget'!N35)</f>
        <v>0</v>
      </c>
      <c r="I32" s="61"/>
      <c r="J32" s="12">
        <f t="shared" ref="J32:J39" si="7">SUM(C32:H32)</f>
        <v>3435.61</v>
      </c>
      <c r="K32" s="12">
        <f t="shared" si="6"/>
        <v>3564.39</v>
      </c>
    </row>
    <row r="33" spans="1:11" x14ac:dyDescent="0.25">
      <c r="A33" s="63" t="s">
        <v>32</v>
      </c>
      <c r="B33" s="12">
        <f>SUM('Master Budget'!B37)</f>
        <v>500</v>
      </c>
      <c r="C33" s="12">
        <f>SUM('2nd Quarter'!C32)</f>
        <v>841.21</v>
      </c>
      <c r="D33" s="12">
        <f>SUM('3rd Quarter'!D32)</f>
        <v>923.68</v>
      </c>
      <c r="E33" s="12">
        <f>SUM('3rd Quarter'!E32:G32)</f>
        <v>2748.2</v>
      </c>
      <c r="F33" s="12">
        <f>SUM('Master Budget'!L36)</f>
        <v>309.91000000000003</v>
      </c>
      <c r="G33" s="12">
        <f>SUM('Master Budget'!M36)</f>
        <v>0</v>
      </c>
      <c r="H33" s="12">
        <f>SUM('Master Budget'!N36)</f>
        <v>0</v>
      </c>
      <c r="I33" s="61"/>
      <c r="J33" s="12">
        <f t="shared" si="7"/>
        <v>4823</v>
      </c>
      <c r="K33" s="12">
        <f t="shared" si="6"/>
        <v>-4323</v>
      </c>
    </row>
    <row r="34" spans="1:11" x14ac:dyDescent="0.25">
      <c r="A34" s="63" t="s">
        <v>33</v>
      </c>
      <c r="B34" s="12">
        <f>SUM('Master Budget'!B38)</f>
        <v>4500</v>
      </c>
      <c r="C34" s="12">
        <f>SUM('2nd Quarter'!C33)</f>
        <v>0</v>
      </c>
      <c r="D34" s="12">
        <f>SUM('3rd Quarter'!D33)</f>
        <v>0</v>
      </c>
      <c r="E34" s="12">
        <f>SUM('3rd Quarter'!E33:G33)</f>
        <v>0</v>
      </c>
      <c r="F34" s="12">
        <f>SUM('Master Budget'!L37)</f>
        <v>0</v>
      </c>
      <c r="G34" s="12">
        <f>SUM('Master Budget'!M37)</f>
        <v>0</v>
      </c>
      <c r="H34" s="12">
        <f>SUM('Master Budget'!N37)</f>
        <v>0</v>
      </c>
      <c r="I34" s="61"/>
      <c r="J34" s="12">
        <f t="shared" si="7"/>
        <v>0</v>
      </c>
      <c r="K34" s="12">
        <f t="shared" si="6"/>
        <v>4500</v>
      </c>
    </row>
    <row r="35" spans="1:11" x14ac:dyDescent="0.25">
      <c r="A35" s="63" t="s">
        <v>137</v>
      </c>
      <c r="B35" s="12">
        <f>SUM('Master Budget'!B41)</f>
        <v>1500</v>
      </c>
      <c r="C35" s="12">
        <f>SUM('2nd Quarter'!C34)</f>
        <v>3036.81</v>
      </c>
      <c r="D35" s="12">
        <f>SUM('3rd Quarter'!D34)</f>
        <v>3422.22</v>
      </c>
      <c r="E35" s="12">
        <f>SUM('3rd Quarter'!E34:G34)</f>
        <v>4019.2799999999997</v>
      </c>
      <c r="F35" s="12">
        <f>SUM('Master Budget'!L38)</f>
        <v>1153.56</v>
      </c>
      <c r="G35" s="12">
        <f>SUM('Master Budget'!M38)</f>
        <v>0</v>
      </c>
      <c r="H35" s="12">
        <f>SUM('Master Budget'!N38)</f>
        <v>0</v>
      </c>
      <c r="I35" s="61"/>
      <c r="J35" s="12">
        <f t="shared" si="7"/>
        <v>11631.869999999999</v>
      </c>
      <c r="K35" s="12">
        <f t="shared" si="6"/>
        <v>-10131.869999999999</v>
      </c>
    </row>
    <row r="36" spans="1:11" x14ac:dyDescent="0.25">
      <c r="A36" s="63" t="s">
        <v>37</v>
      </c>
      <c r="B36" s="12">
        <f>SUM('Master Budget'!B42)</f>
        <v>4200</v>
      </c>
      <c r="C36" s="12">
        <f>SUM('2nd Quarter'!C35)</f>
        <v>109.56</v>
      </c>
      <c r="D36" s="12">
        <f>SUM('3rd Quarter'!D35)</f>
        <v>67.5</v>
      </c>
      <c r="E36" s="12">
        <f>SUM('3rd Quarter'!E35:G35)</f>
        <v>493.37</v>
      </c>
      <c r="F36" s="12">
        <f>SUM('Master Budget'!L41)</f>
        <v>16.079999999999998</v>
      </c>
      <c r="G36" s="12">
        <f>SUM('Master Budget'!M41)</f>
        <v>0</v>
      </c>
      <c r="H36" s="12">
        <f>SUM('Master Budget'!N41)</f>
        <v>0</v>
      </c>
      <c r="I36" s="61"/>
      <c r="J36" s="12">
        <f t="shared" si="7"/>
        <v>686.5100000000001</v>
      </c>
      <c r="K36" s="12">
        <f t="shared" si="6"/>
        <v>3513.49</v>
      </c>
    </row>
    <row r="37" spans="1:11" x14ac:dyDescent="0.25">
      <c r="A37" s="72" t="s">
        <v>140</v>
      </c>
      <c r="B37" s="12">
        <f>SUM('Master Budget'!B43)</f>
        <v>1500</v>
      </c>
      <c r="C37" s="12">
        <f>SUM('2nd Quarter'!C36)</f>
        <v>3115.02</v>
      </c>
      <c r="D37" s="12">
        <f>SUM('3rd Quarter'!D36)</f>
        <v>1450</v>
      </c>
      <c r="E37" s="12">
        <f>SUM('3rd Quarter'!E36:G36)</f>
        <v>506.64</v>
      </c>
      <c r="F37" s="12">
        <f>SUM('Master Budget'!L42)</f>
        <v>0</v>
      </c>
      <c r="G37" s="12">
        <f>SUM('Master Budget'!M42)</f>
        <v>0</v>
      </c>
      <c r="H37" s="12">
        <f>SUM('Master Budget'!N42)</f>
        <v>0</v>
      </c>
      <c r="I37" s="61"/>
      <c r="J37" s="12">
        <f t="shared" si="7"/>
        <v>5071.6600000000008</v>
      </c>
      <c r="K37" s="12">
        <f t="shared" si="6"/>
        <v>-3571.6600000000008</v>
      </c>
    </row>
    <row r="38" spans="1:11" ht="15.75" thickBot="1" x14ac:dyDescent="0.3">
      <c r="A38" s="69" t="s">
        <v>39</v>
      </c>
      <c r="B38" s="20">
        <f>SUM('Master Budget'!B44)</f>
        <v>117168.61</v>
      </c>
      <c r="C38" s="20">
        <f>SUM('2nd Quarter'!C37)</f>
        <v>0</v>
      </c>
      <c r="D38" s="20">
        <f>SUM('3rd Quarter'!D37)</f>
        <v>0</v>
      </c>
      <c r="E38" s="20">
        <f>SUM('3rd Quarter'!E37:G37)</f>
        <v>0</v>
      </c>
      <c r="F38" s="20">
        <f>SUM('Master Budget'!L43)</f>
        <v>0</v>
      </c>
      <c r="G38" s="20">
        <f>SUM('Master Budget'!M43)</f>
        <v>0</v>
      </c>
      <c r="H38" s="20">
        <f>SUM('Master Budget'!N43)</f>
        <v>0</v>
      </c>
      <c r="I38" s="61"/>
      <c r="J38" s="20">
        <f t="shared" si="7"/>
        <v>0</v>
      </c>
      <c r="K38" s="20">
        <f t="shared" si="6"/>
        <v>117168.61</v>
      </c>
    </row>
    <row r="39" spans="1:11" ht="15.75" thickTop="1" x14ac:dyDescent="0.25">
      <c r="A39" s="66" t="s">
        <v>362</v>
      </c>
      <c r="B39" s="24">
        <f>SUM('Master Budget'!B45)</f>
        <v>0</v>
      </c>
      <c r="C39" s="24">
        <f>SUM('2nd Quarter'!C38)</f>
        <v>10360.789999999999</v>
      </c>
      <c r="D39" s="24">
        <f>SUM('3rd Quarter'!D38)</f>
        <v>8746.89</v>
      </c>
      <c r="E39" s="24">
        <f>SUM('3rd Quarter'!E38:G38)</f>
        <v>16509.28</v>
      </c>
      <c r="F39" s="24">
        <f>SUM('Master Budget'!L44)</f>
        <v>2771.71</v>
      </c>
      <c r="G39" s="24">
        <f>SUM('Master Budget'!M44)</f>
        <v>0</v>
      </c>
      <c r="H39" s="24">
        <f>SUM('Master Budget'!N44)</f>
        <v>0</v>
      </c>
      <c r="I39" s="61"/>
      <c r="J39" s="24">
        <f t="shared" si="7"/>
        <v>38388.67</v>
      </c>
      <c r="K39" s="24">
        <f t="shared" si="6"/>
        <v>-38388.67</v>
      </c>
    </row>
    <row r="40" spans="1:11" x14ac:dyDescent="0.25">
      <c r="A40" s="63"/>
      <c r="B40" s="61"/>
      <c r="C40" s="61"/>
      <c r="D40" s="61"/>
      <c r="E40" s="12"/>
      <c r="F40" s="61"/>
      <c r="G40" s="61"/>
      <c r="H40" s="61"/>
      <c r="I40" s="61"/>
      <c r="J40" s="61"/>
      <c r="K40" s="12"/>
    </row>
    <row r="41" spans="1:11" x14ac:dyDescent="0.25">
      <c r="A41" s="66" t="s">
        <v>40</v>
      </c>
      <c r="B41" s="61"/>
      <c r="C41" s="61"/>
      <c r="D41" s="61"/>
      <c r="E41" s="12"/>
      <c r="F41" s="61"/>
      <c r="G41" s="61"/>
      <c r="H41" s="61"/>
      <c r="I41" s="61"/>
      <c r="J41" s="61"/>
      <c r="K41" s="12"/>
    </row>
    <row r="42" spans="1:11" x14ac:dyDescent="0.25">
      <c r="A42" s="63" t="s">
        <v>142</v>
      </c>
      <c r="B42" s="12">
        <f>SUM('Master Budget'!B48)</f>
        <v>2900</v>
      </c>
      <c r="C42" s="12">
        <f>SUM('2nd Quarter'!C41)</f>
        <v>4133.88</v>
      </c>
      <c r="D42" s="12">
        <f>SUM('3rd Quarter'!D41)</f>
        <v>3727.59</v>
      </c>
      <c r="E42" s="12">
        <f>SUM('3rd Quarter'!E41:G41)</f>
        <v>6287.49</v>
      </c>
      <c r="F42" s="12">
        <f>SUM('Master Budget'!L47)</f>
        <v>1834.35</v>
      </c>
      <c r="G42" s="12">
        <f>SUM('Master Budget'!M47)</f>
        <v>0</v>
      </c>
      <c r="H42" s="12">
        <f>SUM('Master Budget'!N47)</f>
        <v>0</v>
      </c>
      <c r="I42" s="61"/>
      <c r="J42" s="12">
        <f>SUM(C42:H42)</f>
        <v>15983.31</v>
      </c>
      <c r="K42" s="12">
        <f t="shared" ref="K42:K47" si="8">B42-J42</f>
        <v>-13083.31</v>
      </c>
    </row>
    <row r="43" spans="1:11" x14ac:dyDescent="0.25">
      <c r="A43" s="63" t="s">
        <v>42</v>
      </c>
      <c r="B43" s="12">
        <f>SUM('Master Budget'!B49)</f>
        <v>39200</v>
      </c>
      <c r="C43" s="12">
        <f>SUM('2nd Quarter'!C42)</f>
        <v>651.14</v>
      </c>
      <c r="D43" s="12">
        <f>SUM('3rd Quarter'!D42)</f>
        <v>567.01</v>
      </c>
      <c r="E43" s="12">
        <f>SUM('3rd Quarter'!E42:G42)</f>
        <v>573.37</v>
      </c>
      <c r="F43" s="12">
        <f>SUM('Master Budget'!L48)</f>
        <v>0</v>
      </c>
      <c r="G43" s="12">
        <f>SUM('Master Budget'!M48)</f>
        <v>0</v>
      </c>
      <c r="H43" s="12">
        <f>SUM('Master Budget'!N48)</f>
        <v>0</v>
      </c>
      <c r="I43" s="61"/>
      <c r="J43" s="12">
        <f t="shared" ref="J43:J47" si="9">SUM(C43:H43)</f>
        <v>1791.52</v>
      </c>
      <c r="K43" s="12">
        <f t="shared" si="8"/>
        <v>37408.480000000003</v>
      </c>
    </row>
    <row r="44" spans="1:11" x14ac:dyDescent="0.25">
      <c r="A44" s="63" t="s">
        <v>43</v>
      </c>
      <c r="B44" s="12">
        <f>SUM('Master Budget'!B50)</f>
        <v>10340</v>
      </c>
      <c r="C44" s="12">
        <f>SUM('2nd Quarter'!C43)</f>
        <v>6220.4</v>
      </c>
      <c r="D44" s="12">
        <f>SUM('3rd Quarter'!D43)</f>
        <v>6238.1</v>
      </c>
      <c r="E44" s="12">
        <f>SUM('3rd Quarter'!E43:G43)</f>
        <v>7397.7800000000007</v>
      </c>
      <c r="F44" s="12">
        <f>SUM('Master Budget'!L49)</f>
        <v>2889.52</v>
      </c>
      <c r="G44" s="12">
        <f>SUM('Master Budget'!M49)</f>
        <v>0</v>
      </c>
      <c r="H44" s="12">
        <f>SUM('Master Budget'!N49)</f>
        <v>0</v>
      </c>
      <c r="I44" s="61"/>
      <c r="J44" s="12">
        <f t="shared" si="9"/>
        <v>22745.8</v>
      </c>
      <c r="K44" s="12">
        <f t="shared" si="8"/>
        <v>-12405.8</v>
      </c>
    </row>
    <row r="45" spans="1:11" x14ac:dyDescent="0.25">
      <c r="A45" s="63" t="s">
        <v>44</v>
      </c>
      <c r="B45" s="12">
        <f>SUM('Master Budget'!B51)</f>
        <v>9990</v>
      </c>
      <c r="C45" s="12">
        <f>SUM('2nd Quarter'!C44)</f>
        <v>2524.5100000000002</v>
      </c>
      <c r="D45" s="12">
        <f>SUM('3rd Quarter'!D44)</f>
        <v>4605.54</v>
      </c>
      <c r="E45" s="12">
        <f>SUM('3rd Quarter'!E44:G44)</f>
        <v>3927.8</v>
      </c>
      <c r="F45" s="12">
        <f>SUM('Master Budget'!L50)</f>
        <v>1003.58</v>
      </c>
      <c r="G45" s="12">
        <f>SUM('Master Budget'!M50)</f>
        <v>0</v>
      </c>
      <c r="H45" s="12">
        <f>SUM('Master Budget'!N50)</f>
        <v>0</v>
      </c>
      <c r="I45" s="61"/>
      <c r="J45" s="12">
        <f t="shared" si="9"/>
        <v>12061.43</v>
      </c>
      <c r="K45" s="12">
        <f t="shared" si="8"/>
        <v>-2071.4300000000003</v>
      </c>
    </row>
    <row r="46" spans="1:11" ht="15.75" thickBot="1" x14ac:dyDescent="0.3">
      <c r="A46" s="69" t="s">
        <v>45</v>
      </c>
      <c r="B46" s="20">
        <f>SUM('Master Budget'!B52)</f>
        <v>75230</v>
      </c>
      <c r="C46" s="20">
        <f>SUM('2nd Quarter'!C45)</f>
        <v>2730.31</v>
      </c>
      <c r="D46" s="20">
        <f>SUM('3rd Quarter'!D45)</f>
        <v>4475.18</v>
      </c>
      <c r="E46" s="20">
        <f>SUM('3rd Quarter'!E45:G45)</f>
        <v>4169.09</v>
      </c>
      <c r="F46" s="20">
        <f>SUM('Master Budget'!L51)</f>
        <v>816.04</v>
      </c>
      <c r="G46" s="20">
        <f>SUM('Master Budget'!M51)</f>
        <v>0</v>
      </c>
      <c r="H46" s="20">
        <f>SUM('Master Budget'!N51)</f>
        <v>0</v>
      </c>
      <c r="I46" s="61"/>
      <c r="J46" s="20">
        <f t="shared" si="9"/>
        <v>12190.619999999999</v>
      </c>
      <c r="K46" s="20">
        <f t="shared" si="8"/>
        <v>63039.380000000005</v>
      </c>
    </row>
    <row r="47" spans="1:11" ht="15.75" thickTop="1" x14ac:dyDescent="0.25">
      <c r="A47" s="66" t="s">
        <v>46</v>
      </c>
      <c r="B47" s="24">
        <f>SUM('Master Budget'!B53)</f>
        <v>0</v>
      </c>
      <c r="C47" s="24">
        <f>SUM('2nd Quarter'!C46)</f>
        <v>16260.239999999998</v>
      </c>
      <c r="D47" s="24">
        <f>SUM('3rd Quarter'!D46)</f>
        <v>19613.419999999998</v>
      </c>
      <c r="E47" s="24">
        <f>SUM('3rd Quarter'!E46:G46)</f>
        <v>22355.53</v>
      </c>
      <c r="F47" s="24">
        <f>SUM('Master Budget'!L52)</f>
        <v>6543.49</v>
      </c>
      <c r="G47" s="24">
        <f>SUM('Master Budget'!M52)</f>
        <v>0</v>
      </c>
      <c r="H47" s="24">
        <f>SUM('Master Budget'!N52)</f>
        <v>0</v>
      </c>
      <c r="I47" s="61"/>
      <c r="J47" s="24">
        <f t="shared" si="9"/>
        <v>64772.679999999993</v>
      </c>
      <c r="K47" s="24">
        <f t="shared" si="8"/>
        <v>-64772.679999999993</v>
      </c>
    </row>
    <row r="48" spans="1:11" x14ac:dyDescent="0.25">
      <c r="A48" s="63"/>
      <c r="B48" s="61"/>
      <c r="C48" s="61"/>
      <c r="D48" s="61"/>
      <c r="E48" s="12"/>
      <c r="F48" s="61"/>
      <c r="G48" s="61"/>
      <c r="H48" s="61"/>
      <c r="I48" s="61"/>
      <c r="J48" s="61"/>
      <c r="K48" s="12"/>
    </row>
    <row r="49" spans="1:11" x14ac:dyDescent="0.25">
      <c r="A49" s="66" t="s">
        <v>47</v>
      </c>
      <c r="B49" s="61"/>
      <c r="C49" s="61"/>
      <c r="D49" s="61"/>
      <c r="E49" s="12"/>
      <c r="F49" s="61"/>
      <c r="G49" s="61"/>
      <c r="H49" s="61"/>
      <c r="I49" s="61"/>
      <c r="J49" s="61"/>
      <c r="K49" s="12"/>
    </row>
    <row r="50" spans="1:11" x14ac:dyDescent="0.25">
      <c r="A50" s="68" t="s">
        <v>148</v>
      </c>
      <c r="B50" s="12">
        <f>SUM('Master Budget'!B56)</f>
        <v>30000</v>
      </c>
      <c r="C50" s="12">
        <f>SUM('2nd Quarter'!C49)</f>
        <v>0</v>
      </c>
      <c r="D50" s="12">
        <f>SUM('3rd Quarter'!D49)</f>
        <v>0</v>
      </c>
      <c r="E50" s="12">
        <f>SUM('3rd Quarter'!E49:G49)</f>
        <v>0</v>
      </c>
      <c r="F50" s="12">
        <f>SUM('Master Budget'!L55)</f>
        <v>250</v>
      </c>
      <c r="G50" s="12">
        <f>SUM('Master Budget'!M55)</f>
        <v>0</v>
      </c>
      <c r="H50" s="12">
        <f>SUM('Master Budget'!N55)</f>
        <v>0</v>
      </c>
      <c r="I50" s="61"/>
      <c r="J50" s="12">
        <f>SUM(C50:H50)</f>
        <v>250</v>
      </c>
      <c r="K50" s="12">
        <f t="shared" ref="K50:K55" si="10">B50-J50</f>
        <v>29750</v>
      </c>
    </row>
    <row r="51" spans="1:11" x14ac:dyDescent="0.25">
      <c r="A51" s="63" t="s">
        <v>150</v>
      </c>
      <c r="B51" s="12">
        <f>SUM('Master Budget'!B57)</f>
        <v>10000</v>
      </c>
      <c r="C51" s="12">
        <f>SUM('2nd Quarter'!C50)</f>
        <v>3646.25</v>
      </c>
      <c r="D51" s="12">
        <f>SUM('3rd Quarter'!D50)</f>
        <v>6322.5</v>
      </c>
      <c r="E51" s="12">
        <f>SUM('3rd Quarter'!E50:G50)</f>
        <v>8339.5</v>
      </c>
      <c r="F51" s="12">
        <f>SUM('Master Budget'!L56)</f>
        <v>1820</v>
      </c>
      <c r="G51" s="12">
        <f>SUM('Master Budget'!M56)</f>
        <v>0</v>
      </c>
      <c r="H51" s="12">
        <f>SUM('Master Budget'!N56)</f>
        <v>0</v>
      </c>
      <c r="I51" s="61"/>
      <c r="J51" s="12">
        <f t="shared" ref="J51:J55" si="11">SUM(C51:H51)</f>
        <v>20128.25</v>
      </c>
      <c r="K51" s="12">
        <f t="shared" si="10"/>
        <v>-10128.25</v>
      </c>
    </row>
    <row r="52" spans="1:11" x14ac:dyDescent="0.25">
      <c r="A52" s="63" t="s">
        <v>50</v>
      </c>
      <c r="B52" s="12">
        <f>SUM('Master Budget'!B58)</f>
        <v>2700</v>
      </c>
      <c r="C52" s="12">
        <f>SUM('2nd Quarter'!C51)</f>
        <v>0</v>
      </c>
      <c r="D52" s="12">
        <f>SUM('3rd Quarter'!D51)</f>
        <v>0</v>
      </c>
      <c r="E52" s="12">
        <f>SUM('3rd Quarter'!E51:G51)</f>
        <v>10175.620000000001</v>
      </c>
      <c r="F52" s="12">
        <f>SUM('Master Budget'!L57)</f>
        <v>0</v>
      </c>
      <c r="G52" s="12">
        <f>SUM('Master Budget'!M57)</f>
        <v>0</v>
      </c>
      <c r="H52" s="12">
        <f>SUM('Master Budget'!N57)</f>
        <v>0</v>
      </c>
      <c r="I52" s="61"/>
      <c r="J52" s="12">
        <f t="shared" si="11"/>
        <v>10175.620000000001</v>
      </c>
      <c r="K52" s="12">
        <f t="shared" si="10"/>
        <v>-7475.6200000000008</v>
      </c>
    </row>
    <row r="53" spans="1:11" x14ac:dyDescent="0.25">
      <c r="A53" s="63" t="s">
        <v>51</v>
      </c>
      <c r="B53" s="12">
        <f>SUM('Master Budget'!B59)</f>
        <v>1100</v>
      </c>
      <c r="C53" s="12">
        <f>SUM('2nd Quarter'!C52)</f>
        <v>-400</v>
      </c>
      <c r="D53" s="12">
        <f>SUM('3rd Quarter'!D52)</f>
        <v>2300</v>
      </c>
      <c r="E53" s="12">
        <f>SUM('3rd Quarter'!E52:G52)</f>
        <v>40</v>
      </c>
      <c r="F53" s="12">
        <f>SUM('Master Budget'!L58)</f>
        <v>0</v>
      </c>
      <c r="G53" s="12">
        <f>SUM('Master Budget'!M58)</f>
        <v>0</v>
      </c>
      <c r="H53" s="12">
        <f>SUM('Master Budget'!N58)</f>
        <v>0</v>
      </c>
      <c r="I53" s="61"/>
      <c r="J53" s="12">
        <f t="shared" si="11"/>
        <v>1940</v>
      </c>
      <c r="K53" s="12">
        <f t="shared" si="10"/>
        <v>-840</v>
      </c>
    </row>
    <row r="54" spans="1:11" ht="15.75" thickBot="1" x14ac:dyDescent="0.3">
      <c r="A54" s="69" t="s">
        <v>152</v>
      </c>
      <c r="B54" s="20">
        <f>SUM('Master Budget'!B60)</f>
        <v>44800</v>
      </c>
      <c r="C54" s="20">
        <f>SUM('2nd Quarter'!C53)</f>
        <v>439.99</v>
      </c>
      <c r="D54" s="20">
        <f>SUM('3rd Quarter'!D53)</f>
        <v>150</v>
      </c>
      <c r="E54" s="20">
        <f>SUM('3rd Quarter'!E53:G53)</f>
        <v>100</v>
      </c>
      <c r="F54" s="20">
        <f>SUM('Master Budget'!L59)</f>
        <v>0</v>
      </c>
      <c r="G54" s="20">
        <f>SUM('Master Budget'!M59)</f>
        <v>0</v>
      </c>
      <c r="H54" s="20">
        <f>SUM('Master Budget'!N59)</f>
        <v>0</v>
      </c>
      <c r="I54" s="61"/>
      <c r="J54" s="20">
        <f t="shared" si="11"/>
        <v>689.99</v>
      </c>
      <c r="K54" s="20">
        <f t="shared" si="10"/>
        <v>44110.01</v>
      </c>
    </row>
    <row r="55" spans="1:11" ht="15.75" thickTop="1" x14ac:dyDescent="0.25">
      <c r="A55" s="66" t="s">
        <v>53</v>
      </c>
      <c r="B55" s="24">
        <f>SUM('Master Budget'!B61)</f>
        <v>0</v>
      </c>
      <c r="C55" s="24">
        <f>SUM('2nd Quarter'!C54)</f>
        <v>3686.24</v>
      </c>
      <c r="D55" s="24">
        <f>SUM('3rd Quarter'!D54)</f>
        <v>8772.5</v>
      </c>
      <c r="E55" s="24">
        <f>SUM('3rd Quarter'!E54:G54)</f>
        <v>18655.120000000003</v>
      </c>
      <c r="F55" s="24">
        <f>SUM('Master Budget'!L60)</f>
        <v>2070</v>
      </c>
      <c r="G55" s="24">
        <f>SUM('Master Budget'!M60)</f>
        <v>0</v>
      </c>
      <c r="H55" s="24">
        <f>SUM('Master Budget'!N60)</f>
        <v>0</v>
      </c>
      <c r="I55" s="61"/>
      <c r="J55" s="24">
        <f t="shared" si="11"/>
        <v>33183.86</v>
      </c>
      <c r="K55" s="24">
        <f t="shared" si="10"/>
        <v>-33183.86</v>
      </c>
    </row>
    <row r="56" spans="1:11" x14ac:dyDescent="0.25">
      <c r="A56" s="66"/>
      <c r="B56" s="23"/>
      <c r="C56" s="23"/>
      <c r="D56" s="23"/>
      <c r="E56" s="23"/>
      <c r="F56" s="23"/>
      <c r="G56" s="23"/>
      <c r="H56" s="23"/>
      <c r="I56" s="61"/>
      <c r="J56" s="23"/>
      <c r="K56" s="23"/>
    </row>
    <row r="57" spans="1:11" x14ac:dyDescent="0.25">
      <c r="A57" s="66" t="s">
        <v>54</v>
      </c>
      <c r="B57" s="61"/>
      <c r="C57" s="61"/>
      <c r="D57" s="61"/>
      <c r="E57" s="12"/>
      <c r="F57" s="61"/>
      <c r="G57" s="61"/>
      <c r="H57" s="61"/>
      <c r="I57" s="61"/>
      <c r="J57" s="61"/>
      <c r="K57" s="12"/>
    </row>
    <row r="58" spans="1:11" x14ac:dyDescent="0.25">
      <c r="A58" s="63" t="s">
        <v>55</v>
      </c>
      <c r="B58" s="12">
        <f>SUM('Master Budget'!B64)</f>
        <v>18380</v>
      </c>
      <c r="C58" s="12">
        <f>SUM('2nd Quarter'!C57)</f>
        <v>60498</v>
      </c>
      <c r="D58" s="12">
        <f>SUM('3rd Quarter'!D57)</f>
        <v>60498</v>
      </c>
      <c r="E58" s="12">
        <f>SUM('3rd Quarter'!E57:G57)</f>
        <v>33296</v>
      </c>
      <c r="F58" s="12">
        <f>SUM('Master Budget'!L63)</f>
        <v>30000</v>
      </c>
      <c r="G58" s="12">
        <f>SUM('Master Budget'!M63)</f>
        <v>0</v>
      </c>
      <c r="H58" s="12">
        <f>SUM('Master Budget'!N63)</f>
        <v>0</v>
      </c>
      <c r="I58" s="61"/>
      <c r="J58" s="12">
        <f>SUM(C58:H58)</f>
        <v>184292</v>
      </c>
      <c r="K58" s="12">
        <f t="shared" ref="K58:K60" si="12">B58-J58</f>
        <v>-165912</v>
      </c>
    </row>
    <row r="59" spans="1:11" ht="15.75" thickBot="1" x14ac:dyDescent="0.3">
      <c r="A59" s="69" t="s">
        <v>56</v>
      </c>
      <c r="B59" s="20">
        <f>SUM('Master Budget'!B65)</f>
        <v>260380</v>
      </c>
      <c r="C59" s="20">
        <f>SUM('2nd Quarter'!C58)</f>
        <v>9342.7200000000012</v>
      </c>
      <c r="D59" s="20">
        <f>SUM('3rd Quarter'!D58)</f>
        <v>612.5</v>
      </c>
      <c r="E59" s="20">
        <f>SUM('3rd Quarter'!E58:G58)</f>
        <v>3230.51</v>
      </c>
      <c r="F59" s="20">
        <f>SUM('Master Budget'!L64)</f>
        <v>1312.15</v>
      </c>
      <c r="G59" s="20">
        <f>SUM('Master Budget'!M64)</f>
        <v>0</v>
      </c>
      <c r="H59" s="20">
        <f>SUM('Master Budget'!N64)</f>
        <v>0</v>
      </c>
      <c r="I59" s="61"/>
      <c r="J59" s="20">
        <f t="shared" ref="J59:J60" si="13">SUM(C59:H59)</f>
        <v>14497.880000000001</v>
      </c>
      <c r="K59" s="20">
        <f t="shared" si="12"/>
        <v>245882.12</v>
      </c>
    </row>
    <row r="60" spans="1:11" ht="15.75" thickTop="1" x14ac:dyDescent="0.25">
      <c r="A60" s="66" t="s">
        <v>57</v>
      </c>
      <c r="B60" s="24">
        <f>SUM('Master Budget'!B66)</f>
        <v>0</v>
      </c>
      <c r="C60" s="24">
        <f>SUM('2nd Quarter'!C59)</f>
        <v>69840.72</v>
      </c>
      <c r="D60" s="24">
        <f>SUM('3rd Quarter'!D59)</f>
        <v>61110.5</v>
      </c>
      <c r="E60" s="24">
        <f>SUM('3rd Quarter'!E59:G59)</f>
        <v>36526.51</v>
      </c>
      <c r="F60" s="24">
        <f>SUM('Master Budget'!L65)</f>
        <v>31312.15</v>
      </c>
      <c r="G60" s="24">
        <f>SUM('Master Budget'!M65)</f>
        <v>0</v>
      </c>
      <c r="H60" s="24">
        <f>SUM('Master Budget'!N65)</f>
        <v>0</v>
      </c>
      <c r="I60" s="61"/>
      <c r="J60" s="24">
        <f t="shared" si="13"/>
        <v>198789.88</v>
      </c>
      <c r="K60" s="24">
        <f t="shared" si="12"/>
        <v>-198789.88</v>
      </c>
    </row>
    <row r="61" spans="1:11" x14ac:dyDescent="0.25">
      <c r="A61" s="77"/>
      <c r="B61" s="74"/>
      <c r="C61" s="74"/>
      <c r="D61" s="74"/>
      <c r="F61" s="74"/>
      <c r="G61" s="74"/>
      <c r="H61" s="74"/>
      <c r="J61" s="74"/>
    </row>
    <row r="62" spans="1:11" x14ac:dyDescent="0.25">
      <c r="A62" s="77"/>
      <c r="B62" s="74"/>
      <c r="C62" s="74"/>
      <c r="D62" s="74"/>
      <c r="F62" s="74"/>
      <c r="G62" s="74"/>
      <c r="H62" s="74"/>
      <c r="J62" s="74"/>
    </row>
    <row r="63" spans="1:11" x14ac:dyDescent="0.25">
      <c r="A63" s="61"/>
      <c r="B63" s="61"/>
      <c r="C63" s="75"/>
      <c r="D63" s="75"/>
      <c r="E63" s="76"/>
      <c r="F63" s="62"/>
      <c r="G63" s="62"/>
      <c r="H63" s="62"/>
      <c r="I63" s="62"/>
      <c r="J63" s="12" t="s">
        <v>1</v>
      </c>
      <c r="K63" s="12" t="s">
        <v>2</v>
      </c>
    </row>
    <row r="64" spans="1:11" x14ac:dyDescent="0.25">
      <c r="A64" s="66" t="s">
        <v>58</v>
      </c>
      <c r="B64" s="67"/>
      <c r="C64" s="67"/>
      <c r="D64" s="67"/>
      <c r="E64" s="23"/>
      <c r="F64" s="67"/>
      <c r="G64" s="67"/>
      <c r="H64" s="67"/>
      <c r="I64" s="67"/>
      <c r="J64" s="67"/>
      <c r="K64" s="23"/>
    </row>
    <row r="65" spans="1:11" x14ac:dyDescent="0.25">
      <c r="A65" s="63" t="s">
        <v>154</v>
      </c>
      <c r="B65" s="12">
        <f>SUM('Master Budget'!B75)</f>
        <v>1500</v>
      </c>
      <c r="C65" s="12">
        <f>SUM('2nd Quarter'!C62)</f>
        <v>807.11</v>
      </c>
      <c r="D65" s="12">
        <f>SUM('3rd Quarter'!D62)</f>
        <v>2943.34</v>
      </c>
      <c r="E65" s="12">
        <f>SUM('3rd Quarter'!E62:G62)</f>
        <v>2974.3599999999997</v>
      </c>
      <c r="F65" s="12">
        <f>SUM('Master Budget'!L71)</f>
        <v>1296.6500000000001</v>
      </c>
      <c r="G65" s="12">
        <f>SUM('Master Budget'!M71)</f>
        <v>0</v>
      </c>
      <c r="H65" s="12">
        <f>SUM('Master Budget'!N71)</f>
        <v>0</v>
      </c>
      <c r="I65" s="61"/>
      <c r="J65" s="12">
        <f>SUM(C65:H65)</f>
        <v>8021.4599999999991</v>
      </c>
      <c r="K65" s="12">
        <f t="shared" ref="K65:K75" si="14">B65-J65</f>
        <v>-6521.4599999999991</v>
      </c>
    </row>
    <row r="66" spans="1:11" x14ac:dyDescent="0.25">
      <c r="A66" s="63" t="s">
        <v>156</v>
      </c>
      <c r="B66" s="12">
        <f>SUM('Master Budget'!B76)</f>
        <v>1000</v>
      </c>
      <c r="C66" s="12">
        <f>SUM('2nd Quarter'!C63)</f>
        <v>5582.17</v>
      </c>
      <c r="D66" s="12">
        <f>SUM('3rd Quarter'!D63)</f>
        <v>9059.51</v>
      </c>
      <c r="E66" s="12">
        <f>SUM('3rd Quarter'!E63:G63)</f>
        <v>3116.11</v>
      </c>
      <c r="F66" s="12">
        <f>SUM('Master Budget'!L72)</f>
        <v>15662.45</v>
      </c>
      <c r="G66" s="12">
        <f>SUM('Master Budget'!M72)</f>
        <v>0</v>
      </c>
      <c r="H66" s="12">
        <f>SUM('Master Budget'!N72)</f>
        <v>0</v>
      </c>
      <c r="I66" s="61"/>
      <c r="J66" s="12">
        <f t="shared" ref="J66:J75" si="15">SUM(C66:H66)</f>
        <v>33420.240000000005</v>
      </c>
      <c r="K66" s="12">
        <f t="shared" si="14"/>
        <v>-32420.240000000005</v>
      </c>
    </row>
    <row r="67" spans="1:11" x14ac:dyDescent="0.25">
      <c r="A67" s="63" t="s">
        <v>62</v>
      </c>
      <c r="B67" s="12">
        <f>SUM('Master Budget'!B77)</f>
        <v>25000</v>
      </c>
      <c r="C67" s="12">
        <f>SUM('2nd Quarter'!C64)</f>
        <v>25749.5</v>
      </c>
      <c r="D67" s="12">
        <f>SUM('3rd Quarter'!D64)</f>
        <v>42411.09</v>
      </c>
      <c r="E67" s="12">
        <f>SUM('3rd Quarter'!E64:G64)</f>
        <v>11247.289999999999</v>
      </c>
      <c r="F67" s="12">
        <f>SUM('Master Budget'!L74)</f>
        <v>533.64</v>
      </c>
      <c r="G67" s="12">
        <f>SUM('Master Budget'!M74)</f>
        <v>0</v>
      </c>
      <c r="H67" s="12">
        <f>SUM('Master Budget'!N74)</f>
        <v>0</v>
      </c>
      <c r="I67" s="61"/>
      <c r="J67" s="12">
        <f t="shared" si="15"/>
        <v>79941.51999999999</v>
      </c>
      <c r="K67" s="12">
        <f t="shared" si="14"/>
        <v>-54941.51999999999</v>
      </c>
    </row>
    <row r="68" spans="1:11" x14ac:dyDescent="0.25">
      <c r="A68" s="63" t="s">
        <v>159</v>
      </c>
      <c r="B68" s="12">
        <f>SUM('Master Budget'!B78)</f>
        <v>1700</v>
      </c>
      <c r="C68" s="12">
        <f>SUM('2nd Quarter'!C65)</f>
        <v>625</v>
      </c>
      <c r="D68" s="12">
        <f>SUM('3rd Quarter'!D65)</f>
        <v>753.9</v>
      </c>
      <c r="E68" s="12">
        <f>SUM('3rd Quarter'!E65:G65)</f>
        <v>537.5</v>
      </c>
      <c r="F68" s="12">
        <f>SUM('Master Budget'!L75)</f>
        <v>445.18</v>
      </c>
      <c r="G68" s="12">
        <f>SUM('Master Budget'!M75)</f>
        <v>0</v>
      </c>
      <c r="H68" s="12">
        <f>SUM('Master Budget'!N75)</f>
        <v>0</v>
      </c>
      <c r="I68" s="61"/>
      <c r="J68" s="12">
        <f t="shared" si="15"/>
        <v>2361.58</v>
      </c>
      <c r="K68" s="12">
        <f t="shared" si="14"/>
        <v>-661.57999999999993</v>
      </c>
    </row>
    <row r="69" spans="1:11" x14ac:dyDescent="0.25">
      <c r="A69" s="63" t="s">
        <v>160</v>
      </c>
      <c r="B69" s="12">
        <f>SUM('Master Budget'!B79)</f>
        <v>4500</v>
      </c>
      <c r="C69" s="12">
        <f>SUM('2nd Quarter'!C66)</f>
        <v>0</v>
      </c>
      <c r="D69" s="12">
        <f>SUM('3rd Quarter'!D66)</f>
        <v>0</v>
      </c>
      <c r="E69" s="12">
        <f>SUM('3rd Quarter'!E66:G66)</f>
        <v>0</v>
      </c>
      <c r="F69" s="12">
        <f>SUM('Master Budget'!L76)</f>
        <v>0</v>
      </c>
      <c r="G69" s="12">
        <f>SUM('Master Budget'!M76)</f>
        <v>0</v>
      </c>
      <c r="H69" s="12">
        <f>SUM('Master Budget'!N76)</f>
        <v>0</v>
      </c>
      <c r="I69" s="61"/>
      <c r="J69" s="12">
        <f t="shared" si="15"/>
        <v>0</v>
      </c>
      <c r="K69" s="12">
        <f t="shared" si="14"/>
        <v>4500</v>
      </c>
    </row>
    <row r="70" spans="1:11" x14ac:dyDescent="0.25">
      <c r="A70" s="63" t="s">
        <v>161</v>
      </c>
      <c r="B70" s="12">
        <f>SUM('Master Budget'!B80)</f>
        <v>1000</v>
      </c>
      <c r="C70" s="12">
        <f>SUM('2nd Quarter'!C67)</f>
        <v>30337.199999999997</v>
      </c>
      <c r="D70" s="12">
        <f>SUM('3rd Quarter'!D67)</f>
        <v>4106.6000000000004</v>
      </c>
      <c r="E70" s="12">
        <f>SUM('3rd Quarter'!E67:G67)</f>
        <v>48838.33</v>
      </c>
      <c r="F70" s="12">
        <f>SUM('Master Budget'!L77)</f>
        <v>4447.07</v>
      </c>
      <c r="G70" s="12">
        <f>SUM('Master Budget'!M77)</f>
        <v>0</v>
      </c>
      <c r="H70" s="12">
        <f>SUM('Master Budget'!N77)</f>
        <v>0</v>
      </c>
      <c r="I70" s="61"/>
      <c r="J70" s="12">
        <f t="shared" si="15"/>
        <v>87729.200000000012</v>
      </c>
      <c r="K70" s="12">
        <f t="shared" si="14"/>
        <v>-86729.200000000012</v>
      </c>
    </row>
    <row r="71" spans="1:11" x14ac:dyDescent="0.25">
      <c r="A71" s="63" t="s">
        <v>163</v>
      </c>
      <c r="B71" s="12">
        <f>SUM('Master Budget'!B81)</f>
        <v>30000</v>
      </c>
      <c r="C71" s="12">
        <f>SUM('2nd Quarter'!C68)</f>
        <v>0</v>
      </c>
      <c r="D71" s="12">
        <f>SUM('3rd Quarter'!D68)</f>
        <v>0</v>
      </c>
      <c r="E71" s="12">
        <f>SUM('3rd Quarter'!E68:G68)</f>
        <v>488.29</v>
      </c>
      <c r="F71" s="12">
        <f>SUM('Master Budget'!L78)</f>
        <v>0</v>
      </c>
      <c r="G71" s="12">
        <f>SUM('Master Budget'!M78)</f>
        <v>0</v>
      </c>
      <c r="H71" s="12">
        <f>SUM('Master Budget'!N78)</f>
        <v>0</v>
      </c>
      <c r="I71" s="61"/>
      <c r="J71" s="12">
        <f t="shared" si="15"/>
        <v>488.29</v>
      </c>
      <c r="K71" s="12">
        <f t="shared" si="14"/>
        <v>29511.71</v>
      </c>
    </row>
    <row r="72" spans="1:11" x14ac:dyDescent="0.25">
      <c r="A72" s="63" t="s">
        <v>67</v>
      </c>
      <c r="B72" s="12">
        <f>SUM('Master Budget'!B82)</f>
        <v>609950</v>
      </c>
      <c r="C72" s="12">
        <f>SUM('2nd Quarter'!C69)</f>
        <v>0</v>
      </c>
      <c r="D72" s="12">
        <f>SUM('3rd Quarter'!D69)</f>
        <v>94.2</v>
      </c>
      <c r="E72" s="12">
        <f>SUM('3rd Quarter'!E69:G69)</f>
        <v>268.83999999999997</v>
      </c>
      <c r="F72" s="12">
        <f>SUM('Master Budget'!L79)</f>
        <v>46.45</v>
      </c>
      <c r="G72" s="12">
        <f>SUM('Master Budget'!M79)</f>
        <v>0</v>
      </c>
      <c r="H72" s="12">
        <f>SUM('Master Budget'!N79)</f>
        <v>0</v>
      </c>
      <c r="I72" s="61"/>
      <c r="J72" s="12">
        <f t="shared" si="15"/>
        <v>409.48999999999995</v>
      </c>
      <c r="K72" s="12">
        <f t="shared" si="14"/>
        <v>609540.51</v>
      </c>
    </row>
    <row r="73" spans="1:11" x14ac:dyDescent="0.25">
      <c r="A73" s="72" t="s">
        <v>165</v>
      </c>
      <c r="B73" s="12">
        <f>SUM('Master Budget'!B83)</f>
        <v>0</v>
      </c>
      <c r="C73" s="12">
        <f>SUM('2nd Quarter'!C70)</f>
        <v>0</v>
      </c>
      <c r="D73" s="12">
        <f>SUM('3rd Quarter'!D70)</f>
        <v>0</v>
      </c>
      <c r="E73" s="12">
        <f>SUM('3rd Quarter'!E70:G70)</f>
        <v>0</v>
      </c>
      <c r="F73" s="12">
        <f>SUM('Master Budget'!L80)</f>
        <v>0</v>
      </c>
      <c r="G73" s="12">
        <f>SUM('Master Budget'!M80)</f>
        <v>0</v>
      </c>
      <c r="H73" s="12">
        <f>SUM('Master Budget'!N80)</f>
        <v>0</v>
      </c>
      <c r="I73" s="61"/>
      <c r="J73" s="12">
        <f t="shared" si="15"/>
        <v>0</v>
      </c>
      <c r="K73" s="12">
        <f t="shared" si="14"/>
        <v>0</v>
      </c>
    </row>
    <row r="74" spans="1:11" ht="15.75" thickBot="1" x14ac:dyDescent="0.3">
      <c r="A74" s="69" t="s">
        <v>166</v>
      </c>
      <c r="B74" s="20">
        <f>SUM('Master Budget'!B84)</f>
        <v>0</v>
      </c>
      <c r="C74" s="20">
        <f>SUM('2nd Quarter'!C71)</f>
        <v>1857.25</v>
      </c>
      <c r="D74" s="20">
        <f>SUM('3rd Quarter'!D71)</f>
        <v>555.53</v>
      </c>
      <c r="E74" s="20">
        <f>SUM('3rd Quarter'!E71:G71)</f>
        <v>3146.2799999999997</v>
      </c>
      <c r="F74" s="20">
        <f>SUM('Master Budget'!L81)</f>
        <v>3936.46</v>
      </c>
      <c r="G74" s="20">
        <f>SUM('Master Budget'!M81)</f>
        <v>0</v>
      </c>
      <c r="H74" s="20">
        <f>SUM('Master Budget'!N81)</f>
        <v>0</v>
      </c>
      <c r="I74" s="61"/>
      <c r="J74" s="20">
        <f t="shared" si="15"/>
        <v>9495.52</v>
      </c>
      <c r="K74" s="20">
        <f t="shared" si="14"/>
        <v>-9495.52</v>
      </c>
    </row>
    <row r="75" spans="1:11" ht="15.75" thickTop="1" x14ac:dyDescent="0.25">
      <c r="A75" s="66" t="s">
        <v>70</v>
      </c>
      <c r="B75" s="24">
        <f>SUM('Master Budget'!B85)</f>
        <v>1500</v>
      </c>
      <c r="C75" s="24">
        <f>SUM('2nd Quarter'!C72)</f>
        <v>422523.58999999997</v>
      </c>
      <c r="D75" s="24">
        <f>SUM('3rd Quarter'!D72)</f>
        <v>149376.71000000002</v>
      </c>
      <c r="E75" s="24">
        <f>SUM('3rd Quarter'!E72:G72)</f>
        <v>141555.98000000001</v>
      </c>
      <c r="F75" s="24">
        <f>SUM('Master Budget'!L82)</f>
        <v>50890.87</v>
      </c>
      <c r="G75" s="24">
        <f>SUM('Master Budget'!M82)</f>
        <v>0</v>
      </c>
      <c r="H75" s="24">
        <f>SUM('Master Budget'!N82)</f>
        <v>0</v>
      </c>
      <c r="I75" s="61"/>
      <c r="J75" s="24">
        <f t="shared" si="15"/>
        <v>764347.15</v>
      </c>
      <c r="K75" s="24">
        <f t="shared" si="14"/>
        <v>-762847.15</v>
      </c>
    </row>
    <row r="76" spans="1:11" x14ac:dyDescent="0.25">
      <c r="A76" s="63"/>
      <c r="B76" s="61"/>
      <c r="C76" s="61"/>
      <c r="D76" s="61"/>
      <c r="E76" s="12"/>
      <c r="F76" s="61"/>
      <c r="G76" s="61"/>
      <c r="H76" s="61"/>
      <c r="I76" s="61"/>
      <c r="J76" s="61"/>
      <c r="K76" s="12"/>
    </row>
    <row r="77" spans="1:11" x14ac:dyDescent="0.25">
      <c r="A77" s="66" t="s">
        <v>168</v>
      </c>
      <c r="B77" s="61"/>
      <c r="C77" s="61"/>
      <c r="D77" s="61"/>
      <c r="E77" s="12"/>
      <c r="F77" s="61"/>
      <c r="G77" s="61"/>
      <c r="H77" s="61"/>
      <c r="I77" s="61"/>
      <c r="J77" s="61"/>
      <c r="K77" s="12"/>
    </row>
    <row r="78" spans="1:11" x14ac:dyDescent="0.25">
      <c r="A78" s="63" t="s">
        <v>169</v>
      </c>
      <c r="B78" s="12">
        <f>SUM('Master Budget'!B88)</f>
        <v>0</v>
      </c>
      <c r="C78" s="12">
        <f>SUM('2nd Quarter'!C75)</f>
        <v>0</v>
      </c>
      <c r="D78" s="12">
        <f>SUM('3rd Quarter'!D75)</f>
        <v>0</v>
      </c>
      <c r="E78" s="12">
        <f>SUM('3rd Quarter'!E75:G75)</f>
        <v>0</v>
      </c>
      <c r="F78" s="12">
        <f>SUM('Master Budget'!L85)</f>
        <v>0</v>
      </c>
      <c r="G78" s="12">
        <f>SUM('Master Budget'!M85)</f>
        <v>0</v>
      </c>
      <c r="H78" s="12">
        <f>SUM('Master Budget'!N85)</f>
        <v>0</v>
      </c>
      <c r="I78" s="61"/>
      <c r="J78" s="12">
        <f>SUM(C78:H78)</f>
        <v>0</v>
      </c>
      <c r="K78" s="12">
        <f t="shared" ref="K78:K80" si="16">B78-J78</f>
        <v>0</v>
      </c>
    </row>
    <row r="79" spans="1:11" ht="15.75" thickBot="1" x14ac:dyDescent="0.3">
      <c r="A79" s="69" t="s">
        <v>170</v>
      </c>
      <c r="B79" s="20">
        <f>SUM('Master Budget'!B89)</f>
        <v>1622806.8900000001</v>
      </c>
      <c r="C79" s="20">
        <f>SUM('2nd Quarter'!C76)</f>
        <v>0</v>
      </c>
      <c r="D79" s="20">
        <f>SUM('3rd Quarter'!D76)</f>
        <v>0</v>
      </c>
      <c r="E79" s="20">
        <f>SUM('3rd Quarter'!E76:G76)</f>
        <v>0</v>
      </c>
      <c r="F79" s="20">
        <f>SUM('Master Budget'!L86)</f>
        <v>0</v>
      </c>
      <c r="G79" s="20">
        <f>SUM('Master Budget'!M86)</f>
        <v>0</v>
      </c>
      <c r="H79" s="20">
        <f>SUM('Master Budget'!N86)</f>
        <v>0</v>
      </c>
      <c r="I79" s="61"/>
      <c r="J79" s="20">
        <f t="shared" ref="J79:J80" si="17">SUM(C79:H79)</f>
        <v>0</v>
      </c>
      <c r="K79" s="20">
        <f t="shared" si="16"/>
        <v>1622806.8900000001</v>
      </c>
    </row>
    <row r="80" spans="1:11" ht="15.75" thickTop="1" x14ac:dyDescent="0.25">
      <c r="A80" s="66" t="s">
        <v>363</v>
      </c>
      <c r="B80" s="24">
        <f>SUM('Master Budget'!B90)</f>
        <v>0</v>
      </c>
      <c r="C80" s="24">
        <f>SUM('2nd Quarter'!C77)</f>
        <v>0</v>
      </c>
      <c r="D80" s="24">
        <f>SUM('3rd Quarter'!D77)</f>
        <v>0</v>
      </c>
      <c r="E80" s="24">
        <f>SUM('3rd Quarter'!E77:G77)</f>
        <v>0</v>
      </c>
      <c r="F80" s="24">
        <f>SUM('Master Budget'!L87)</f>
        <v>0</v>
      </c>
      <c r="G80" s="24">
        <f>SUM('Master Budget'!M87)</f>
        <v>0</v>
      </c>
      <c r="H80" s="24">
        <f>SUM('Master Budget'!N87)</f>
        <v>0</v>
      </c>
      <c r="I80" s="61"/>
      <c r="J80" s="24">
        <f t="shared" si="17"/>
        <v>0</v>
      </c>
      <c r="K80" s="24">
        <f t="shared" si="16"/>
        <v>0</v>
      </c>
    </row>
    <row r="81" spans="1:11" x14ac:dyDescent="0.25">
      <c r="A81" s="63"/>
      <c r="B81" s="61"/>
      <c r="C81" s="61"/>
      <c r="D81" s="61"/>
      <c r="E81" s="12"/>
      <c r="F81" s="61"/>
      <c r="G81" s="61"/>
      <c r="H81" s="61"/>
      <c r="I81" s="61"/>
      <c r="J81" s="61"/>
      <c r="K81" s="12"/>
    </row>
    <row r="82" spans="1:11" x14ac:dyDescent="0.25">
      <c r="A82" s="71" t="s">
        <v>75</v>
      </c>
      <c r="B82" s="79">
        <f>SUM('Master Budget'!B106)</f>
        <v>0</v>
      </c>
      <c r="C82" s="79">
        <f>SUM('2nd Quarter'!C79)</f>
        <v>688760.51</v>
      </c>
      <c r="D82" s="79">
        <f>SUM('3rd Quarter'!D79)</f>
        <v>346993.69999999995</v>
      </c>
      <c r="E82" s="79">
        <f>SUM('3rd Quarter'!E79:G79)</f>
        <v>351442.72</v>
      </c>
      <c r="F82" s="79">
        <f>SUM('Master Budget'!L89)</f>
        <v>126016.98000000001</v>
      </c>
      <c r="G82" s="79">
        <f>SUM('Master Budget'!M89)</f>
        <v>0</v>
      </c>
      <c r="H82" s="79">
        <f>SUM('Master Budget'!N89)</f>
        <v>0</v>
      </c>
      <c r="I82" s="61"/>
      <c r="J82" s="79">
        <f>SUM(C82:H82)</f>
        <v>1513213.91</v>
      </c>
      <c r="K82" s="79">
        <f t="shared" ref="K82" si="18">B82-J82</f>
        <v>-1513213.91</v>
      </c>
    </row>
    <row r="83" spans="1:11" x14ac:dyDescent="0.25">
      <c r="A83" s="66"/>
      <c r="B83" s="61"/>
      <c r="C83" s="61"/>
      <c r="D83" s="61"/>
      <c r="E83" s="12"/>
      <c r="F83" s="61"/>
      <c r="G83" s="61"/>
      <c r="H83" s="61"/>
      <c r="I83" s="61"/>
      <c r="J83" s="61"/>
      <c r="K83" s="12"/>
    </row>
    <row r="84" spans="1:11" x14ac:dyDescent="0.25">
      <c r="A84" s="71" t="s">
        <v>76</v>
      </c>
      <c r="B84" s="61"/>
      <c r="C84" s="61"/>
      <c r="D84" s="61"/>
      <c r="E84" s="12"/>
      <c r="F84" s="61"/>
      <c r="G84" s="61"/>
      <c r="H84" s="61"/>
      <c r="I84" s="61"/>
      <c r="J84" s="61"/>
      <c r="K84" s="12"/>
    </row>
    <row r="85" spans="1:11" x14ac:dyDescent="0.25">
      <c r="A85" s="63" t="s">
        <v>171</v>
      </c>
      <c r="B85" s="12">
        <f>SUM('Master Budget'!B101)</f>
        <v>204771.51</v>
      </c>
      <c r="C85" s="12">
        <f>SUM('2nd Quarter'!C82)</f>
        <v>0</v>
      </c>
      <c r="D85" s="12">
        <f>SUM('3rd Quarter'!D82)</f>
        <v>0</v>
      </c>
      <c r="E85" s="12">
        <f>SUM('3rd Quarter'!E82:G82)</f>
        <v>0</v>
      </c>
      <c r="F85" s="12">
        <f>SUM('Master Budget'!L92)</f>
        <v>0</v>
      </c>
      <c r="G85" s="12">
        <f>SUM('Master Budget'!M92)</f>
        <v>0</v>
      </c>
      <c r="H85" s="12">
        <f>SUM('Master Budget'!N92)</f>
        <v>0</v>
      </c>
      <c r="I85" s="61"/>
      <c r="J85" s="12">
        <f>SUM(C85:H85)</f>
        <v>0</v>
      </c>
      <c r="K85" s="12">
        <f t="shared" ref="K85:K88" si="19">B85-J85</f>
        <v>204771.51</v>
      </c>
    </row>
    <row r="86" spans="1:11" x14ac:dyDescent="0.25">
      <c r="A86" s="63" t="s">
        <v>84</v>
      </c>
      <c r="B86" s="12">
        <f>SUM('Master Budget'!B102)</f>
        <v>0</v>
      </c>
      <c r="C86" s="12">
        <f>SUM('2nd Quarter'!C83)</f>
        <v>0</v>
      </c>
      <c r="D86" s="12">
        <f>SUM('3rd Quarter'!D83)</f>
        <v>0</v>
      </c>
      <c r="E86" s="12">
        <f>SUM('3rd Quarter'!E83:G83)</f>
        <v>0</v>
      </c>
      <c r="F86" s="12">
        <f>SUM('Master Budget'!L99)</f>
        <v>0</v>
      </c>
      <c r="G86" s="12">
        <f>SUM('Master Budget'!M99)</f>
        <v>0</v>
      </c>
      <c r="H86" s="12">
        <f>SUM('Master Budget'!N99)</f>
        <v>0</v>
      </c>
      <c r="I86" s="61"/>
      <c r="J86" s="12">
        <f t="shared" ref="J86:J88" si="20">SUM(C86:H86)</f>
        <v>0</v>
      </c>
      <c r="K86" s="12">
        <f t="shared" si="19"/>
        <v>0</v>
      </c>
    </row>
    <row r="87" spans="1:11" ht="15.75" thickBot="1" x14ac:dyDescent="0.3">
      <c r="A87" s="69" t="s">
        <v>172</v>
      </c>
      <c r="B87" s="20">
        <f>SUM('Master Budget'!B103)</f>
        <v>1827578.4000000001</v>
      </c>
      <c r="C87" s="20">
        <f>SUM('2nd Quarter'!C84)</f>
        <v>0</v>
      </c>
      <c r="D87" s="20">
        <f>SUM('3rd Quarter'!D84)</f>
        <v>0</v>
      </c>
      <c r="E87" s="20">
        <f>SUM('3rd Quarter'!E84:G84)</f>
        <v>0</v>
      </c>
      <c r="F87" s="20">
        <f>SUM('Master Budget'!L100)</f>
        <v>0</v>
      </c>
      <c r="G87" s="20">
        <f>SUM('Master Budget'!M100)</f>
        <v>0</v>
      </c>
      <c r="H87" s="20">
        <f>SUM('Master Budget'!N100)</f>
        <v>0</v>
      </c>
      <c r="I87" s="61"/>
      <c r="J87" s="20">
        <f t="shared" si="20"/>
        <v>0</v>
      </c>
      <c r="K87" s="20">
        <f t="shared" si="19"/>
        <v>1827578.4000000001</v>
      </c>
    </row>
    <row r="88" spans="1:11" ht="15.75" thickTop="1" x14ac:dyDescent="0.25">
      <c r="A88" s="66" t="s">
        <v>364</v>
      </c>
      <c r="B88" s="24">
        <f>SUM('Master Budget'!B104)</f>
        <v>0</v>
      </c>
      <c r="C88" s="24">
        <f>SUM('2nd Quarter'!C85)</f>
        <v>0</v>
      </c>
      <c r="D88" s="24">
        <f>SUM('3rd Quarter'!D85)</f>
        <v>0</v>
      </c>
      <c r="E88" s="24">
        <f>SUM('3rd Quarter'!E85:G85)</f>
        <v>0</v>
      </c>
      <c r="F88" s="24">
        <f>SUM('Master Budget'!L101)</f>
        <v>0</v>
      </c>
      <c r="G88" s="24">
        <f>SUM('Master Budget'!M101)</f>
        <v>0</v>
      </c>
      <c r="H88" s="24">
        <f>SUM('Master Budget'!N101)</f>
        <v>0</v>
      </c>
      <c r="I88" s="61"/>
      <c r="J88" s="24">
        <f t="shared" si="20"/>
        <v>0</v>
      </c>
      <c r="K88" s="24">
        <f t="shared" si="19"/>
        <v>0</v>
      </c>
    </row>
    <row r="89" spans="1:11" ht="15.75" thickBot="1" x14ac:dyDescent="0.3">
      <c r="A89" s="69"/>
      <c r="B89" s="65"/>
      <c r="C89" s="65"/>
      <c r="D89" s="65"/>
      <c r="E89" s="20"/>
      <c r="F89" s="65"/>
      <c r="G89" s="65"/>
      <c r="H89" s="65"/>
      <c r="I89" s="61"/>
      <c r="J89" s="65"/>
      <c r="K89" s="20"/>
    </row>
    <row r="90" spans="1:11" ht="15.75" thickTop="1" x14ac:dyDescent="0.25">
      <c r="A90" s="73" t="s">
        <v>87</v>
      </c>
      <c r="B90" s="24">
        <f>SUM('Master Budget'!B106)</f>
        <v>0</v>
      </c>
      <c r="C90" s="24">
        <f>SUM('2nd Quarter'!C87)</f>
        <v>688760.51</v>
      </c>
      <c r="D90" s="24">
        <f>SUM('3rd Quarter'!D87)</f>
        <v>346993.69999999995</v>
      </c>
      <c r="E90" s="24">
        <f>SUM('3rd Quarter'!E87:G87)</f>
        <v>351442.72</v>
      </c>
      <c r="F90" s="24">
        <f>SUM('Master Budget'!L103)</f>
        <v>126016.98000000001</v>
      </c>
      <c r="G90" s="24">
        <f>SUM('Master Budget'!M103)</f>
        <v>0</v>
      </c>
      <c r="H90" s="24">
        <f>SUM('Master Budget'!N103)</f>
        <v>0</v>
      </c>
      <c r="I90" s="61"/>
      <c r="J90" s="24">
        <f>SUM(C90:H90)</f>
        <v>1513213.91</v>
      </c>
      <c r="K90" s="24">
        <f t="shared" ref="K90" si="21">B90-J90</f>
        <v>-1513213.91</v>
      </c>
    </row>
    <row r="91" spans="1:11" x14ac:dyDescent="0.25">
      <c r="A91" s="71"/>
      <c r="B91" s="61"/>
      <c r="C91" s="61"/>
      <c r="D91" s="61"/>
      <c r="E91" s="12"/>
      <c r="F91" s="61"/>
      <c r="G91" s="61"/>
      <c r="H91" s="61"/>
      <c r="I91" s="61"/>
      <c r="J91" s="61"/>
      <c r="K91"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CE76-8BE0-47FE-9583-9C09DB96E94C}">
  <sheetPr>
    <pageSetUpPr fitToPage="1"/>
  </sheetPr>
  <dimension ref="A1:D79"/>
  <sheetViews>
    <sheetView topLeftCell="A71" workbookViewId="0">
      <selection activeCell="F106" sqref="F106"/>
    </sheetView>
  </sheetViews>
  <sheetFormatPr defaultRowHeight="15" x14ac:dyDescent="0.25"/>
  <cols>
    <col min="1" max="1" width="38.28515625" customWidth="1"/>
    <col min="3" max="3" width="35.85546875" bestFit="1" customWidth="1"/>
    <col min="4" max="4" width="3.28515625" style="74" customWidth="1"/>
  </cols>
  <sheetData>
    <row r="1" spans="1:3" x14ac:dyDescent="0.25">
      <c r="A1" s="50" t="s">
        <v>112</v>
      </c>
      <c r="B1" s="109"/>
      <c r="C1" s="112" t="s">
        <v>113</v>
      </c>
    </row>
    <row r="2" spans="1:3" x14ac:dyDescent="0.25">
      <c r="A2" s="107" t="s">
        <v>3</v>
      </c>
      <c r="B2" s="108"/>
      <c r="C2" s="110">
        <v>6010</v>
      </c>
    </row>
    <row r="3" spans="1:3" x14ac:dyDescent="0.25">
      <c r="A3" s="101" t="s">
        <v>4</v>
      </c>
      <c r="B3" s="100"/>
      <c r="C3" s="111">
        <v>6150</v>
      </c>
    </row>
    <row r="4" spans="1:3" x14ac:dyDescent="0.25">
      <c r="A4" s="101" t="s">
        <v>114</v>
      </c>
      <c r="B4" s="100"/>
      <c r="C4" s="111">
        <v>6160</v>
      </c>
    </row>
    <row r="5" spans="1:3" x14ac:dyDescent="0.25">
      <c r="A5" s="101" t="s">
        <v>115</v>
      </c>
      <c r="B5" s="100"/>
      <c r="C5" s="113" t="s">
        <v>116</v>
      </c>
    </row>
    <row r="6" spans="1:3" x14ac:dyDescent="0.25">
      <c r="A6" s="101" t="s">
        <v>117</v>
      </c>
      <c r="B6" s="100"/>
      <c r="C6" s="114" t="s">
        <v>118</v>
      </c>
    </row>
    <row r="7" spans="1:3" x14ac:dyDescent="0.25">
      <c r="A7" s="101" t="s">
        <v>119</v>
      </c>
      <c r="B7" s="100"/>
      <c r="C7" s="111">
        <v>6142</v>
      </c>
    </row>
    <row r="8" spans="1:3" x14ac:dyDescent="0.25">
      <c r="A8" s="101" t="s">
        <v>120</v>
      </c>
      <c r="B8" s="100"/>
      <c r="C8" s="111">
        <v>6148</v>
      </c>
    </row>
    <row r="9" spans="1:3" x14ac:dyDescent="0.25">
      <c r="A9" s="101" t="s">
        <v>121</v>
      </c>
      <c r="B9" s="100"/>
      <c r="C9" s="111">
        <v>6143</v>
      </c>
    </row>
    <row r="10" spans="1:3" ht="26.25" x14ac:dyDescent="0.25">
      <c r="A10" s="102" t="s">
        <v>122</v>
      </c>
      <c r="B10" s="100"/>
      <c r="C10" s="111">
        <v>1035</v>
      </c>
    </row>
    <row r="11" spans="1:3" x14ac:dyDescent="0.25">
      <c r="A11" s="102"/>
      <c r="B11" s="100"/>
      <c r="C11" s="111"/>
    </row>
    <row r="12" spans="1:3" x14ac:dyDescent="0.25">
      <c r="A12" s="103" t="s">
        <v>123</v>
      </c>
      <c r="B12" s="100"/>
      <c r="C12" s="111"/>
    </row>
    <row r="13" spans="1:3" x14ac:dyDescent="0.25">
      <c r="A13" s="101" t="s">
        <v>124</v>
      </c>
      <c r="B13" s="100"/>
      <c r="C13" s="114" t="s">
        <v>125</v>
      </c>
    </row>
    <row r="14" spans="1:3" x14ac:dyDescent="0.25">
      <c r="A14" s="101" t="s">
        <v>126</v>
      </c>
      <c r="B14" s="100"/>
      <c r="C14" s="114" t="s">
        <v>125</v>
      </c>
    </row>
    <row r="15" spans="1:3" x14ac:dyDescent="0.25">
      <c r="A15" s="101" t="s">
        <v>127</v>
      </c>
      <c r="B15" s="100"/>
      <c r="C15" s="114" t="s">
        <v>125</v>
      </c>
    </row>
    <row r="16" spans="1:3" x14ac:dyDescent="0.25">
      <c r="A16" s="101" t="s">
        <v>128</v>
      </c>
      <c r="B16" s="100"/>
      <c r="C16" s="114" t="s">
        <v>129</v>
      </c>
    </row>
    <row r="17" spans="1:3" x14ac:dyDescent="0.25">
      <c r="A17" s="104"/>
      <c r="B17" s="100"/>
      <c r="C17" s="111"/>
    </row>
    <row r="18" spans="1:3" x14ac:dyDescent="0.25">
      <c r="A18" s="103" t="s">
        <v>21</v>
      </c>
      <c r="B18" s="100"/>
      <c r="C18" s="111"/>
    </row>
    <row r="19" spans="1:3" x14ac:dyDescent="0.25">
      <c r="A19" s="101" t="s">
        <v>22</v>
      </c>
      <c r="B19" s="100"/>
      <c r="C19" s="111">
        <v>8111</v>
      </c>
    </row>
    <row r="20" spans="1:3" x14ac:dyDescent="0.25">
      <c r="A20" s="101" t="s">
        <v>23</v>
      </c>
      <c r="B20" s="100"/>
      <c r="C20" s="114" t="s">
        <v>130</v>
      </c>
    </row>
    <row r="21" spans="1:3" x14ac:dyDescent="0.25">
      <c r="A21" s="101" t="s">
        <v>131</v>
      </c>
      <c r="B21" s="100"/>
      <c r="C21" s="111">
        <v>8112</v>
      </c>
    </row>
    <row r="22" spans="1:3" x14ac:dyDescent="0.25">
      <c r="A22" s="101" t="s">
        <v>25</v>
      </c>
      <c r="B22" s="100"/>
      <c r="C22" s="111">
        <v>8114</v>
      </c>
    </row>
    <row r="23" spans="1:3" x14ac:dyDescent="0.25">
      <c r="A23" s="101" t="s">
        <v>132</v>
      </c>
      <c r="B23" s="100"/>
      <c r="C23" s="114" t="s">
        <v>133</v>
      </c>
    </row>
    <row r="24" spans="1:3" x14ac:dyDescent="0.25">
      <c r="A24" s="101" t="s">
        <v>27</v>
      </c>
      <c r="B24" s="100"/>
      <c r="C24" s="111">
        <v>8115</v>
      </c>
    </row>
    <row r="25" spans="1:3" x14ac:dyDescent="0.25">
      <c r="A25" s="104"/>
      <c r="B25" s="100"/>
      <c r="C25" s="111"/>
    </row>
    <row r="26" spans="1:3" x14ac:dyDescent="0.25">
      <c r="A26" s="103" t="s">
        <v>29</v>
      </c>
      <c r="B26" s="100"/>
      <c r="C26" s="111"/>
    </row>
    <row r="27" spans="1:3" x14ac:dyDescent="0.25">
      <c r="A27" s="101" t="s">
        <v>134</v>
      </c>
      <c r="B27" s="100"/>
      <c r="C27" s="114" t="s">
        <v>135</v>
      </c>
    </row>
    <row r="28" spans="1:3" x14ac:dyDescent="0.25">
      <c r="A28" s="101" t="s">
        <v>31</v>
      </c>
      <c r="B28" s="100"/>
      <c r="C28" s="111">
        <v>8202</v>
      </c>
    </row>
    <row r="29" spans="1:3" x14ac:dyDescent="0.25">
      <c r="A29" s="101" t="s">
        <v>32</v>
      </c>
      <c r="B29" s="100"/>
      <c r="C29" s="114" t="s">
        <v>136</v>
      </c>
    </row>
    <row r="30" spans="1:3" x14ac:dyDescent="0.25">
      <c r="A30" s="101" t="s">
        <v>33</v>
      </c>
      <c r="B30" s="100"/>
      <c r="C30" s="111">
        <v>8204</v>
      </c>
    </row>
    <row r="31" spans="1:3" x14ac:dyDescent="0.25">
      <c r="A31" s="101" t="s">
        <v>137</v>
      </c>
      <c r="B31" s="100"/>
      <c r="C31" s="114" t="s">
        <v>138</v>
      </c>
    </row>
    <row r="32" spans="1:3" x14ac:dyDescent="0.25">
      <c r="A32" s="101" t="s">
        <v>139</v>
      </c>
      <c r="B32" s="100"/>
      <c r="C32" s="114">
        <v>1085</v>
      </c>
    </row>
    <row r="33" spans="1:3" x14ac:dyDescent="0.25">
      <c r="A33" s="101" t="s">
        <v>37</v>
      </c>
      <c r="B33" s="100"/>
      <c r="C33" s="111">
        <v>8207</v>
      </c>
    </row>
    <row r="34" spans="1:3" x14ac:dyDescent="0.25">
      <c r="A34" s="101" t="s">
        <v>140</v>
      </c>
      <c r="B34" s="100"/>
      <c r="C34" s="114" t="s">
        <v>141</v>
      </c>
    </row>
    <row r="35" spans="1:3" x14ac:dyDescent="0.25">
      <c r="A35" s="101" t="s">
        <v>39</v>
      </c>
      <c r="B35" s="100"/>
      <c r="C35" s="111">
        <v>8210</v>
      </c>
    </row>
    <row r="36" spans="1:3" x14ac:dyDescent="0.25">
      <c r="A36" s="101"/>
      <c r="B36" s="100"/>
      <c r="C36" s="111"/>
    </row>
    <row r="37" spans="1:3" x14ac:dyDescent="0.25">
      <c r="A37" s="103" t="s">
        <v>40</v>
      </c>
      <c r="B37" s="100"/>
      <c r="C37" s="111"/>
    </row>
    <row r="38" spans="1:3" x14ac:dyDescent="0.25">
      <c r="A38" s="101" t="s">
        <v>142</v>
      </c>
      <c r="B38" s="100"/>
      <c r="C38" s="114" t="s">
        <v>143</v>
      </c>
    </row>
    <row r="39" spans="1:3" x14ac:dyDescent="0.25">
      <c r="A39" s="101" t="s">
        <v>42</v>
      </c>
      <c r="B39" s="100"/>
      <c r="C39" s="114" t="s">
        <v>144</v>
      </c>
    </row>
    <row r="40" spans="1:3" x14ac:dyDescent="0.25">
      <c r="A40" s="101" t="s">
        <v>43</v>
      </c>
      <c r="B40" s="100"/>
      <c r="C40" s="114" t="s">
        <v>145</v>
      </c>
    </row>
    <row r="41" spans="1:3" x14ac:dyDescent="0.25">
      <c r="A41" s="101" t="s">
        <v>44</v>
      </c>
      <c r="B41" s="100"/>
      <c r="C41" s="114" t="s">
        <v>146</v>
      </c>
    </row>
    <row r="42" spans="1:3" x14ac:dyDescent="0.25">
      <c r="A42" s="101" t="s">
        <v>45</v>
      </c>
      <c r="B42" s="100"/>
      <c r="C42" s="114" t="s">
        <v>147</v>
      </c>
    </row>
    <row r="43" spans="1:3" x14ac:dyDescent="0.25">
      <c r="A43" s="101"/>
      <c r="B43" s="100"/>
      <c r="C43" s="111"/>
    </row>
    <row r="44" spans="1:3" x14ac:dyDescent="0.25">
      <c r="A44" s="103" t="s">
        <v>47</v>
      </c>
      <c r="B44" s="100"/>
      <c r="C44" s="111"/>
    </row>
    <row r="45" spans="1:3" x14ac:dyDescent="0.25">
      <c r="A45" s="101" t="s">
        <v>148</v>
      </c>
      <c r="B45" s="100"/>
      <c r="C45" s="114" t="s">
        <v>149</v>
      </c>
    </row>
    <row r="46" spans="1:3" x14ac:dyDescent="0.25">
      <c r="A46" s="101" t="s">
        <v>150</v>
      </c>
      <c r="B46" s="100"/>
      <c r="C46" s="114" t="s">
        <v>151</v>
      </c>
    </row>
    <row r="47" spans="1:3" x14ac:dyDescent="0.25">
      <c r="A47" s="101" t="s">
        <v>50</v>
      </c>
      <c r="B47" s="100"/>
      <c r="C47" s="111">
        <v>8852</v>
      </c>
    </row>
    <row r="48" spans="1:3" x14ac:dyDescent="0.25">
      <c r="A48" s="101" t="s">
        <v>51</v>
      </c>
      <c r="B48" s="100"/>
      <c r="C48" s="111">
        <v>8831</v>
      </c>
    </row>
    <row r="49" spans="1:3" x14ac:dyDescent="0.25">
      <c r="A49" s="101" t="s">
        <v>152</v>
      </c>
      <c r="B49" s="100"/>
      <c r="C49" s="111">
        <v>8102</v>
      </c>
    </row>
    <row r="50" spans="1:3" x14ac:dyDescent="0.25">
      <c r="A50" s="103"/>
      <c r="B50" s="100"/>
      <c r="C50" s="111"/>
    </row>
    <row r="51" spans="1:3" x14ac:dyDescent="0.25">
      <c r="A51" s="103" t="s">
        <v>54</v>
      </c>
      <c r="B51" s="100"/>
      <c r="C51" s="111"/>
    </row>
    <row r="52" spans="1:3" x14ac:dyDescent="0.25">
      <c r="A52" s="101" t="s">
        <v>55</v>
      </c>
      <c r="B52" s="100"/>
      <c r="C52" s="111">
        <v>8404</v>
      </c>
    </row>
    <row r="53" spans="1:3" x14ac:dyDescent="0.25">
      <c r="A53" s="101" t="s">
        <v>56</v>
      </c>
      <c r="B53" s="100"/>
      <c r="C53" s="114" t="s">
        <v>153</v>
      </c>
    </row>
    <row r="54" spans="1:3" x14ac:dyDescent="0.25">
      <c r="A54" s="104"/>
      <c r="B54" s="100"/>
      <c r="C54" s="111"/>
    </row>
    <row r="55" spans="1:3" x14ac:dyDescent="0.25">
      <c r="A55" s="103" t="s">
        <v>58</v>
      </c>
      <c r="B55" s="100"/>
      <c r="C55" s="111"/>
    </row>
    <row r="56" spans="1:3" x14ac:dyDescent="0.25">
      <c r="A56" s="101" t="s">
        <v>154</v>
      </c>
      <c r="B56" s="100"/>
      <c r="C56" s="114" t="s">
        <v>155</v>
      </c>
    </row>
    <row r="57" spans="1:3" ht="45" x14ac:dyDescent="0.25">
      <c r="A57" s="101" t="s">
        <v>156</v>
      </c>
      <c r="B57" s="100"/>
      <c r="C57" s="115" t="s">
        <v>157</v>
      </c>
    </row>
    <row r="58" spans="1:3" x14ac:dyDescent="0.25">
      <c r="A58" s="101"/>
      <c r="B58" s="100"/>
      <c r="C58" s="115"/>
    </row>
    <row r="59" spans="1:3" x14ac:dyDescent="0.25">
      <c r="A59" s="101" t="s">
        <v>62</v>
      </c>
      <c r="B59" s="100"/>
      <c r="C59" s="114" t="s">
        <v>158</v>
      </c>
    </row>
    <row r="60" spans="1:3" x14ac:dyDescent="0.25">
      <c r="A60" s="101" t="s">
        <v>159</v>
      </c>
      <c r="B60" s="100"/>
      <c r="C60" s="111">
        <v>8310</v>
      </c>
    </row>
    <row r="61" spans="1:3" x14ac:dyDescent="0.25">
      <c r="A61" s="101" t="s">
        <v>160</v>
      </c>
      <c r="B61" s="100"/>
      <c r="C61" s="114">
        <v>8323</v>
      </c>
    </row>
    <row r="62" spans="1:3" ht="30" x14ac:dyDescent="0.25">
      <c r="A62" s="101" t="s">
        <v>161</v>
      </c>
      <c r="B62" s="100"/>
      <c r="C62" s="115" t="s">
        <v>162</v>
      </c>
    </row>
    <row r="63" spans="1:3" x14ac:dyDescent="0.25">
      <c r="A63" s="101" t="s">
        <v>163</v>
      </c>
      <c r="B63" s="100"/>
      <c r="C63" s="114">
        <v>8322</v>
      </c>
    </row>
    <row r="64" spans="1:3" x14ac:dyDescent="0.25">
      <c r="A64" s="101" t="s">
        <v>67</v>
      </c>
      <c r="B64" s="100"/>
      <c r="C64" s="114" t="s">
        <v>164</v>
      </c>
    </row>
    <row r="65" spans="1:3" x14ac:dyDescent="0.25">
      <c r="A65" s="101" t="s">
        <v>165</v>
      </c>
      <c r="B65" s="100"/>
      <c r="C65" s="111">
        <v>8106</v>
      </c>
    </row>
    <row r="66" spans="1:3" x14ac:dyDescent="0.25">
      <c r="A66" s="101" t="s">
        <v>166</v>
      </c>
      <c r="B66" s="100"/>
      <c r="C66" s="111" t="s">
        <v>167</v>
      </c>
    </row>
    <row r="67" spans="1:3" x14ac:dyDescent="0.25">
      <c r="A67" s="101"/>
      <c r="B67" s="100"/>
      <c r="C67" s="111"/>
    </row>
    <row r="68" spans="1:3" x14ac:dyDescent="0.25">
      <c r="A68" s="103" t="s">
        <v>168</v>
      </c>
      <c r="B68" s="100"/>
      <c r="C68" s="111"/>
    </row>
    <row r="69" spans="1:3" x14ac:dyDescent="0.25">
      <c r="A69" s="101" t="s">
        <v>169</v>
      </c>
      <c r="B69" s="100"/>
      <c r="C69" s="111">
        <v>8901</v>
      </c>
    </row>
    <row r="70" spans="1:3" x14ac:dyDescent="0.25">
      <c r="A70" s="101" t="s">
        <v>170</v>
      </c>
      <c r="B70" s="100"/>
      <c r="C70" s="111">
        <v>8910</v>
      </c>
    </row>
    <row r="71" spans="1:3" x14ac:dyDescent="0.25">
      <c r="A71" s="103"/>
      <c r="B71" s="100"/>
      <c r="C71" s="111"/>
    </row>
    <row r="72" spans="1:3" x14ac:dyDescent="0.25">
      <c r="A72" s="103" t="s">
        <v>76</v>
      </c>
      <c r="B72" s="100"/>
      <c r="C72" s="111"/>
    </row>
    <row r="73" spans="1:3" x14ac:dyDescent="0.25">
      <c r="A73" s="101" t="s">
        <v>171</v>
      </c>
      <c r="B73" s="100"/>
      <c r="C73" s="111">
        <v>8955</v>
      </c>
    </row>
    <row r="74" spans="1:3" x14ac:dyDescent="0.25">
      <c r="A74" s="101" t="s">
        <v>84</v>
      </c>
      <c r="B74" s="100"/>
      <c r="C74" s="114" t="s">
        <v>130</v>
      </c>
    </row>
    <row r="75" spans="1:3" x14ac:dyDescent="0.25">
      <c r="A75" s="105" t="s">
        <v>172</v>
      </c>
      <c r="B75" s="106"/>
      <c r="C75" s="114" t="s">
        <v>130</v>
      </c>
    </row>
    <row r="76" spans="1:3" x14ac:dyDescent="0.25">
      <c r="A76" s="77"/>
    </row>
    <row r="77" spans="1:3" x14ac:dyDescent="0.25">
      <c r="A77" s="99"/>
    </row>
    <row r="78" spans="1:3" x14ac:dyDescent="0.25">
      <c r="A78" s="77"/>
    </row>
    <row r="79" spans="1:3" x14ac:dyDescent="0.25">
      <c r="A79" s="77"/>
    </row>
  </sheetData>
  <pageMargins left="0.7" right="0.7" top="0.75" bottom="0.75" header="0.3" footer="0.3"/>
  <pageSetup fitToHeight="0" orientation="portrait" r:id="rId1"/>
  <rowBreaks count="1" manualBreakCount="1">
    <brk id="4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DCDB-84E0-4C04-BC1D-9B0AAE56D619}">
  <dimension ref="A1:I91"/>
  <sheetViews>
    <sheetView workbookViewId="0">
      <selection activeCell="G95" sqref="G95"/>
    </sheetView>
  </sheetViews>
  <sheetFormatPr defaultRowHeight="15" x14ac:dyDescent="0.25"/>
  <cols>
    <col min="1" max="1" width="31.85546875" bestFit="1" customWidth="1"/>
    <col min="2" max="2" width="14.140625" bestFit="1" customWidth="1"/>
    <col min="3" max="3" width="13.5703125" customWidth="1"/>
    <col min="4" max="4" width="13.28515625" customWidth="1"/>
    <col min="5" max="5" width="12.42578125" style="74" bestFit="1" customWidth="1"/>
    <col min="6" max="6" width="12.42578125" bestFit="1" customWidth="1"/>
    <col min="8" max="8" width="13.5703125" bestFit="1" customWidth="1"/>
    <col min="9" max="9" width="14.28515625" style="74" bestFit="1" customWidth="1"/>
  </cols>
  <sheetData>
    <row r="1" spans="1:9" ht="40.5" customHeight="1" x14ac:dyDescent="0.25">
      <c r="A1" s="61"/>
      <c r="B1" s="84" t="s">
        <v>361</v>
      </c>
      <c r="C1" s="116" t="s">
        <v>365</v>
      </c>
      <c r="D1" s="116" t="s">
        <v>367</v>
      </c>
      <c r="E1" s="117" t="s">
        <v>368</v>
      </c>
      <c r="F1" s="118" t="s">
        <v>369</v>
      </c>
      <c r="G1" s="119"/>
      <c r="H1" s="79" t="s">
        <v>1</v>
      </c>
      <c r="I1" s="79" t="s">
        <v>2</v>
      </c>
    </row>
    <row r="2" spans="1:9" x14ac:dyDescent="0.25">
      <c r="A2" s="63" t="s">
        <v>3</v>
      </c>
      <c r="B2" s="12">
        <f>SUM('Master Budget'!B3)</f>
        <v>1294178.3999999999</v>
      </c>
      <c r="C2" s="12">
        <f>SUM('3rd Quarter'!C2)</f>
        <v>867569.04</v>
      </c>
      <c r="D2" s="12">
        <f>SUM('3rd Quarter'!D2)</f>
        <v>237377.93</v>
      </c>
      <c r="E2" s="12">
        <f>SUM('3rd Quarter'!E2:G2)</f>
        <v>139985.34</v>
      </c>
      <c r="F2" s="12">
        <f>SUM('4th Quarter'!F2:H2)</f>
        <v>3082.09</v>
      </c>
      <c r="G2" s="61"/>
      <c r="H2" s="12">
        <f t="shared" ref="H2:H11" si="0">SUM(C2:F2)</f>
        <v>1248014.4000000001</v>
      </c>
      <c r="I2" s="12">
        <f>B2-H2</f>
        <v>46163.999999999767</v>
      </c>
    </row>
    <row r="3" spans="1:9" x14ac:dyDescent="0.25">
      <c r="A3" s="63" t="s">
        <v>4</v>
      </c>
      <c r="B3" s="78">
        <f>SUM('Master Budget'!B4)</f>
        <v>3000</v>
      </c>
      <c r="C3" s="12">
        <f>SUM('2nd Quarter'!C3)</f>
        <v>170.33</v>
      </c>
      <c r="D3" s="12">
        <f>SUM('3rd Quarter'!D3)</f>
        <v>236.31</v>
      </c>
      <c r="E3" s="12">
        <f>SUM('3rd Quarter'!E3:G3)</f>
        <v>175.63</v>
      </c>
      <c r="F3" s="12">
        <f>SUM('4th Quarter'!F3:H3)</f>
        <v>98.13</v>
      </c>
      <c r="G3" s="61"/>
      <c r="H3" s="12">
        <f t="shared" si="0"/>
        <v>680.4</v>
      </c>
      <c r="I3" s="12">
        <f>B2-H3</f>
        <v>1293498</v>
      </c>
    </row>
    <row r="4" spans="1:9" x14ac:dyDescent="0.25">
      <c r="A4" s="63" t="s">
        <v>114</v>
      </c>
      <c r="B4" s="12">
        <f>SUM('Master Budget'!B5)</f>
        <v>500</v>
      </c>
      <c r="C4" s="12">
        <f>SUM('2nd Quarter'!C4)</f>
        <v>43.77</v>
      </c>
      <c r="D4" s="12">
        <f>SUM('3rd Quarter'!D4)</f>
        <v>2456.39</v>
      </c>
      <c r="E4" s="12">
        <f>SUM('3rd Quarter'!E4:G4)</f>
        <v>2577.83</v>
      </c>
      <c r="F4" s="12">
        <f>SUM('4th Quarter'!F4:H4)</f>
        <v>611.69000000000005</v>
      </c>
      <c r="G4" s="61"/>
      <c r="H4" s="12">
        <f t="shared" si="0"/>
        <v>5689.68</v>
      </c>
      <c r="I4" s="12">
        <f t="shared" ref="I4:I11" si="1">B4-H4</f>
        <v>-5189.68</v>
      </c>
    </row>
    <row r="5" spans="1:9" x14ac:dyDescent="0.25">
      <c r="A5" s="63" t="s">
        <v>115</v>
      </c>
      <c r="B5" s="12">
        <f>SUM('Master Budget'!B6)</f>
        <v>1500</v>
      </c>
      <c r="C5" s="12">
        <f>SUM('2nd Quarter'!C5)</f>
        <v>0</v>
      </c>
      <c r="D5" s="12">
        <f>SUM('3rd Quarter'!D5)</f>
        <v>0</v>
      </c>
      <c r="E5" s="12">
        <f>SUM('3rd Quarter'!E5:G5)</f>
        <v>967.81</v>
      </c>
      <c r="F5" s="12">
        <f>SUM('4th Quarter'!F5:H5)</f>
        <v>0</v>
      </c>
      <c r="G5" s="61"/>
      <c r="H5" s="12">
        <f t="shared" si="0"/>
        <v>967.81</v>
      </c>
      <c r="I5" s="12">
        <f t="shared" si="1"/>
        <v>532.19000000000005</v>
      </c>
    </row>
    <row r="6" spans="1:9" x14ac:dyDescent="0.25">
      <c r="A6" s="63" t="s">
        <v>117</v>
      </c>
      <c r="B6" s="12">
        <f>SUM('Master Budget'!B7)</f>
        <v>42000</v>
      </c>
      <c r="C6" s="12">
        <f>SUM('2nd Quarter'!C6)</f>
        <v>23542.95</v>
      </c>
      <c r="D6" s="12">
        <f>SUM('3rd Quarter'!D6)</f>
        <v>3711.6400000000003</v>
      </c>
      <c r="E6" s="12">
        <f>SUM('3rd Quarter'!E6:G6)</f>
        <v>187329.90000000002</v>
      </c>
      <c r="F6" s="12">
        <f>SUM('4th Quarter'!F6:H6)</f>
        <v>1903.36</v>
      </c>
      <c r="G6" s="61"/>
      <c r="H6" s="12">
        <f t="shared" si="0"/>
        <v>216487.85</v>
      </c>
      <c r="I6" s="12">
        <f t="shared" si="1"/>
        <v>-174487.85</v>
      </c>
    </row>
    <row r="7" spans="1:9" x14ac:dyDescent="0.25">
      <c r="A7" s="63" t="s">
        <v>119</v>
      </c>
      <c r="B7" s="12">
        <f>SUM('Master Budget'!B8)</f>
        <v>7000</v>
      </c>
      <c r="C7" s="12">
        <f>SUM('2nd Quarter'!C7)</f>
        <v>950</v>
      </c>
      <c r="D7" s="12">
        <f>SUM('3rd Quarter'!D7)</f>
        <v>2255</v>
      </c>
      <c r="E7" s="12">
        <f>SUM('3rd Quarter'!E7:G7)</f>
        <v>1250</v>
      </c>
      <c r="F7" s="12">
        <f>SUM('4th Quarter'!F7:H7)</f>
        <v>0</v>
      </c>
      <c r="G7" s="61"/>
      <c r="H7" s="12">
        <f t="shared" si="0"/>
        <v>4455</v>
      </c>
      <c r="I7" s="12">
        <f t="shared" si="1"/>
        <v>2545</v>
      </c>
    </row>
    <row r="8" spans="1:9" x14ac:dyDescent="0.25">
      <c r="A8" s="63" t="s">
        <v>120</v>
      </c>
      <c r="B8" s="12">
        <f>SUM('Master Budget'!B9)</f>
        <v>4400</v>
      </c>
      <c r="C8" s="12">
        <f>SUM('2nd Quarter'!C8)</f>
        <v>675.05</v>
      </c>
      <c r="D8" s="12">
        <f>SUM('3rd Quarter'!D8)</f>
        <v>1278.67</v>
      </c>
      <c r="E8" s="12">
        <f>SUM('3rd Quarter'!E8:G8)</f>
        <v>267</v>
      </c>
      <c r="F8" s="12">
        <f>SUM('4th Quarter'!F8:H8)</f>
        <v>0</v>
      </c>
      <c r="G8" s="61"/>
      <c r="H8" s="12">
        <f t="shared" si="0"/>
        <v>2220.7200000000003</v>
      </c>
      <c r="I8" s="12">
        <f t="shared" si="1"/>
        <v>2179.2799999999997</v>
      </c>
    </row>
    <row r="9" spans="1:9" x14ac:dyDescent="0.25">
      <c r="A9" s="63" t="s">
        <v>121</v>
      </c>
      <c r="B9" s="12">
        <f>SUM('Master Budget'!B10)</f>
        <v>0</v>
      </c>
      <c r="C9" s="12">
        <f>SUM('2nd Quarter'!C9)</f>
        <v>-30</v>
      </c>
      <c r="D9" s="12">
        <f>SUM('3rd Quarter'!D9)</f>
        <v>-40</v>
      </c>
      <c r="E9" s="12">
        <f>SUM('3rd Quarter'!E9:G9)</f>
        <v>-17</v>
      </c>
      <c r="F9" s="12">
        <f>SUM('4th Quarter'!F9:H9)</f>
        <v>0</v>
      </c>
      <c r="G9" s="61"/>
      <c r="H9" s="12">
        <f t="shared" si="0"/>
        <v>-87</v>
      </c>
      <c r="I9" s="12">
        <f t="shared" si="1"/>
        <v>87</v>
      </c>
    </row>
    <row r="10" spans="1:9" ht="40.5" customHeight="1" thickBot="1" x14ac:dyDescent="0.3">
      <c r="A10" s="64" t="s">
        <v>122</v>
      </c>
      <c r="B10" s="20">
        <f>SUM('Master Budget'!B12)</f>
        <v>-35000</v>
      </c>
      <c r="C10" s="20">
        <f>SUM('2nd Quarter'!C10)</f>
        <v>-13013.529999999999</v>
      </c>
      <c r="D10" s="20">
        <f>SUM('3rd Quarter'!D10)</f>
        <v>-3560.67</v>
      </c>
      <c r="E10" s="20">
        <f>SUM('3rd Quarter'!E10:G10)</f>
        <v>-2084.21</v>
      </c>
      <c r="F10" s="20">
        <f>SUM('4th Quarter'!F10:H10)</f>
        <v>-46.23</v>
      </c>
      <c r="G10" s="61"/>
      <c r="H10" s="20">
        <f t="shared" si="0"/>
        <v>-18704.639999999996</v>
      </c>
      <c r="I10" s="20">
        <f t="shared" si="1"/>
        <v>-16295.360000000004</v>
      </c>
    </row>
    <row r="11" spans="1:9" ht="15.75" thickTop="1" x14ac:dyDescent="0.25">
      <c r="A11" s="66" t="s">
        <v>14</v>
      </c>
      <c r="B11" s="24">
        <f>SUM('Master Budget'!B14)</f>
        <v>1827578.4</v>
      </c>
      <c r="C11" s="24">
        <f>SUM('2nd Quarter'!C11)</f>
        <v>879907.6100000001</v>
      </c>
      <c r="D11" s="24">
        <f>SUM('3rd Quarter'!D11)</f>
        <v>243715.27</v>
      </c>
      <c r="E11" s="24">
        <f>SUM('3rd Quarter'!E11:G11)</f>
        <v>330452.30000000005</v>
      </c>
      <c r="F11" s="24">
        <f>SUM('4th Quarter'!F11:H11)</f>
        <v>5649.0400000000009</v>
      </c>
      <c r="G11" s="61"/>
      <c r="H11" s="24">
        <f t="shared" si="0"/>
        <v>1459724.2200000002</v>
      </c>
      <c r="I11" s="24">
        <f t="shared" si="1"/>
        <v>367854.1799999997</v>
      </c>
    </row>
    <row r="12" spans="1:9" x14ac:dyDescent="0.25">
      <c r="A12" s="3"/>
      <c r="B12" s="61"/>
      <c r="C12" s="61"/>
      <c r="D12" s="61"/>
      <c r="E12" s="12"/>
      <c r="F12" s="61"/>
      <c r="G12" s="61"/>
      <c r="H12" s="61"/>
      <c r="I12" s="12"/>
    </row>
    <row r="13" spans="1:9" x14ac:dyDescent="0.25">
      <c r="A13" s="66" t="s">
        <v>123</v>
      </c>
      <c r="B13" s="61"/>
      <c r="C13" s="61"/>
      <c r="D13" s="61"/>
      <c r="E13" s="12"/>
      <c r="F13" s="61"/>
      <c r="G13" s="61"/>
      <c r="H13" s="61"/>
      <c r="I13" s="12"/>
    </row>
    <row r="14" spans="1:9" x14ac:dyDescent="0.25">
      <c r="A14" s="68" t="s">
        <v>124</v>
      </c>
      <c r="B14" s="12">
        <f>SUM('Master Budget'!B17)</f>
        <v>165595.45000000001</v>
      </c>
      <c r="C14" s="12">
        <f>SUM('2nd Quarter'!C14)</f>
        <v>40394.520000000004</v>
      </c>
      <c r="D14" s="12">
        <f>SUM('3rd Quarter'!D14)</f>
        <v>28183.33</v>
      </c>
      <c r="E14" s="12">
        <f>SUM('3rd Quarter'!E14:G14)</f>
        <v>43314.04</v>
      </c>
      <c r="F14" s="12">
        <f>SUM('4th Quarter'!F14:H14)</f>
        <v>10964.32</v>
      </c>
      <c r="G14" s="61"/>
      <c r="H14" s="12">
        <f>SUM(C14:F14)</f>
        <v>122856.21000000002</v>
      </c>
      <c r="I14" s="12">
        <f>B14-H14</f>
        <v>42739.239999999991</v>
      </c>
    </row>
    <row r="15" spans="1:9" x14ac:dyDescent="0.25">
      <c r="A15" s="63" t="s">
        <v>126</v>
      </c>
      <c r="B15" s="12">
        <f>SUM('Master Budget'!B18)</f>
        <v>216253.7</v>
      </c>
      <c r="C15" s="12">
        <f>SUM('2nd Quarter'!C15)</f>
        <v>60983.06</v>
      </c>
      <c r="D15" s="12">
        <f>SUM('3rd Quarter'!D15)</f>
        <v>57900.290000000008</v>
      </c>
      <c r="E15" s="12">
        <f>SUM('3rd Quarter'!E15:G15)</f>
        <v>58950.849999999991</v>
      </c>
      <c r="F15" s="12">
        <f>SUM('4th Quarter'!F15:H15)</f>
        <v>15022.26</v>
      </c>
      <c r="G15" s="61"/>
      <c r="H15" s="12">
        <f>SUM(C15:F15)</f>
        <v>192856.46000000002</v>
      </c>
      <c r="I15" s="12">
        <f>B15-H15</f>
        <v>23397.239999999991</v>
      </c>
    </row>
    <row r="16" spans="1:9" x14ac:dyDescent="0.25">
      <c r="A16" s="63" t="s">
        <v>127</v>
      </c>
      <c r="B16" s="12">
        <f>SUM('Master Budget'!B19)</f>
        <v>0</v>
      </c>
      <c r="C16" s="12">
        <f>SUM('2nd Quarter'!C16)</f>
        <v>0</v>
      </c>
      <c r="D16" s="12">
        <f>SUM('3rd Quarter'!D16)</f>
        <v>0</v>
      </c>
      <c r="E16" s="12">
        <f>SUM('3rd Quarter'!E16:G16)</f>
        <v>0</v>
      </c>
      <c r="F16" s="12">
        <f>SUM('4th Quarter'!F16:H16)</f>
        <v>0</v>
      </c>
      <c r="G16" s="61"/>
      <c r="H16" s="12">
        <f>SUM(C16:F16)</f>
        <v>0</v>
      </c>
      <c r="I16" s="12">
        <f>B16-H16</f>
        <v>0</v>
      </c>
    </row>
    <row r="17" spans="1:9" ht="15.75" thickBot="1" x14ac:dyDescent="0.3">
      <c r="A17" s="69" t="s">
        <v>128</v>
      </c>
      <c r="B17" s="20">
        <f>SUM('Master Budget'!B20)</f>
        <v>0</v>
      </c>
      <c r="C17" s="20">
        <f>SUM('2nd Quarter'!C17)</f>
        <v>0</v>
      </c>
      <c r="D17" s="20">
        <f>SUM('3rd Quarter'!D17)</f>
        <v>0</v>
      </c>
      <c r="E17" s="20">
        <f>SUM('3rd Quarter'!E17:G17)</f>
        <v>0</v>
      </c>
      <c r="F17" s="20">
        <f>SUM('4th Quarter'!F17:H17)</f>
        <v>0</v>
      </c>
      <c r="G17" s="61"/>
      <c r="H17" s="20">
        <f>SUM(C17:F17)</f>
        <v>0</v>
      </c>
      <c r="I17" s="20">
        <f>B17-H17</f>
        <v>0</v>
      </c>
    </row>
    <row r="18" spans="1:9" ht="15.75" thickTop="1" x14ac:dyDescent="0.25">
      <c r="A18" s="70" t="s">
        <v>20</v>
      </c>
      <c r="B18" s="24">
        <f>SUM('Master Budget'!B21)</f>
        <v>381849.15</v>
      </c>
      <c r="C18" s="24">
        <f>SUM('2nd Quarter'!C18)</f>
        <v>101377.58</v>
      </c>
      <c r="D18" s="24">
        <f>SUM('3rd Quarter'!D18)</f>
        <v>86083.62</v>
      </c>
      <c r="E18" s="24">
        <f>SUM('3rd Quarter'!E18:G18)</f>
        <v>102264.88999999998</v>
      </c>
      <c r="F18" s="24">
        <f>SUM('4th Quarter'!F18:H18)</f>
        <v>25986.58</v>
      </c>
      <c r="G18" s="61"/>
      <c r="H18" s="24">
        <f>SUM(C18:F18)</f>
        <v>315712.67</v>
      </c>
      <c r="I18" s="24">
        <f>B18-H18</f>
        <v>66136.48000000004</v>
      </c>
    </row>
    <row r="19" spans="1:9" x14ac:dyDescent="0.25">
      <c r="A19" s="3"/>
      <c r="B19" s="61"/>
      <c r="C19" s="61"/>
      <c r="D19" s="61"/>
      <c r="E19" s="12"/>
      <c r="F19" s="61"/>
      <c r="G19" s="61"/>
      <c r="H19" s="61"/>
      <c r="I19" s="12"/>
    </row>
    <row r="20" spans="1:9" x14ac:dyDescent="0.25">
      <c r="A20" s="71" t="s">
        <v>21</v>
      </c>
      <c r="B20" s="61"/>
      <c r="C20" s="61"/>
      <c r="D20" s="61"/>
      <c r="E20" s="12"/>
      <c r="F20" s="61"/>
      <c r="G20" s="61"/>
      <c r="H20" s="61"/>
      <c r="I20" s="12"/>
    </row>
    <row r="21" spans="1:9" x14ac:dyDescent="0.25">
      <c r="A21" s="63" t="s">
        <v>22</v>
      </c>
      <c r="B21" s="12">
        <f>SUM('Master Budget'!B24)</f>
        <v>84844.13</v>
      </c>
      <c r="C21" s="12">
        <f>SUM('2nd Quarter'!C21)</f>
        <v>19511.419999999998</v>
      </c>
      <c r="D21" s="12">
        <f>SUM('3rd Quarter'!D21)</f>
        <v>13290.06</v>
      </c>
      <c r="E21" s="12">
        <f>SUM('3rd Quarter'!E21:G21)</f>
        <v>15100.39</v>
      </c>
      <c r="F21" s="12">
        <f>SUM('4th Quarter'!F21:H21)</f>
        <v>5841.61</v>
      </c>
      <c r="G21" s="61"/>
      <c r="H21" s="12">
        <f t="shared" ref="H21:H27" si="2">SUM(C21:F21)</f>
        <v>53743.479999999996</v>
      </c>
      <c r="I21" s="12">
        <f t="shared" ref="I21:I27" si="3">B21-H21</f>
        <v>31100.650000000009</v>
      </c>
    </row>
    <row r="22" spans="1:9" x14ac:dyDescent="0.25">
      <c r="A22" s="63" t="s">
        <v>23</v>
      </c>
      <c r="B22" s="12">
        <f>SUM('Master Budget'!B25)</f>
        <v>0</v>
      </c>
      <c r="C22" s="12">
        <f>SUM('2nd Quarter'!C22)</f>
        <v>0</v>
      </c>
      <c r="D22" s="12">
        <f>SUM('3rd Quarter'!D22)</f>
        <v>0</v>
      </c>
      <c r="E22" s="12">
        <f>SUM('3rd Quarter'!E22:G22)</f>
        <v>0</v>
      </c>
      <c r="F22" s="12">
        <f>SUM('4th Quarter'!F22:H22)</f>
        <v>0</v>
      </c>
      <c r="G22" s="61"/>
      <c r="H22" s="12">
        <f t="shared" si="2"/>
        <v>0</v>
      </c>
      <c r="I22" s="12">
        <f t="shared" si="3"/>
        <v>0</v>
      </c>
    </row>
    <row r="23" spans="1:9" x14ac:dyDescent="0.25">
      <c r="A23" s="63" t="s">
        <v>131</v>
      </c>
      <c r="B23" s="12">
        <f>SUM('Master Budget'!B26)</f>
        <v>8200</v>
      </c>
      <c r="C23" s="12">
        <f>SUM('2nd Quarter'!C23)</f>
        <v>7766.93</v>
      </c>
      <c r="D23" s="12">
        <f>SUM('3rd Quarter'!D23)</f>
        <v>0</v>
      </c>
      <c r="E23" s="12">
        <f>SUM('3rd Quarter'!E23:G23)</f>
        <v>-1524.98</v>
      </c>
      <c r="F23" s="12">
        <f>SUM('4th Quarter'!F23:H23)</f>
        <v>600.57000000000005</v>
      </c>
      <c r="G23" s="61"/>
      <c r="H23" s="12">
        <f t="shared" si="2"/>
        <v>6842.52</v>
      </c>
      <c r="I23" s="12">
        <f t="shared" si="3"/>
        <v>1357.4799999999996</v>
      </c>
    </row>
    <row r="24" spans="1:9" x14ac:dyDescent="0.25">
      <c r="A24" s="63" t="s">
        <v>25</v>
      </c>
      <c r="B24" s="12">
        <f>SUM('Master Budget'!B27)</f>
        <v>16685</v>
      </c>
      <c r="C24" s="12">
        <f>SUM('2nd Quarter'!C24)</f>
        <v>22495</v>
      </c>
      <c r="D24" s="12">
        <f>SUM('3rd Quarter'!D24)</f>
        <v>0</v>
      </c>
      <c r="E24" s="12">
        <f>SUM('3rd Quarter'!E24:G24)</f>
        <v>0</v>
      </c>
      <c r="F24" s="12">
        <f>SUM('4th Quarter'!F24:H24)</f>
        <v>0</v>
      </c>
      <c r="G24" s="61"/>
      <c r="H24" s="12">
        <f t="shared" si="2"/>
        <v>22495</v>
      </c>
      <c r="I24" s="12">
        <f t="shared" si="3"/>
        <v>-5810</v>
      </c>
    </row>
    <row r="25" spans="1:9" x14ac:dyDescent="0.25">
      <c r="A25" s="63" t="s">
        <v>132</v>
      </c>
      <c r="B25" s="12">
        <f>SUM('Master Budget'!B28)</f>
        <v>12000</v>
      </c>
      <c r="C25" s="12">
        <f>SUM('2nd Quarter'!C25)</f>
        <v>12642</v>
      </c>
      <c r="D25" s="12">
        <f>SUM('3rd Quarter'!D25)</f>
        <v>0</v>
      </c>
      <c r="E25" s="12">
        <f>SUM('3rd Quarter'!E25:G25)</f>
        <v>0</v>
      </c>
      <c r="F25" s="12">
        <f>SUM('4th Quarter'!F25:H25)</f>
        <v>0</v>
      </c>
      <c r="G25" s="61"/>
      <c r="H25" s="12">
        <f t="shared" si="2"/>
        <v>12642</v>
      </c>
      <c r="I25" s="12">
        <f t="shared" si="3"/>
        <v>-642</v>
      </c>
    </row>
    <row r="26" spans="1:9" ht="15.75" thickBot="1" x14ac:dyDescent="0.3">
      <c r="A26" s="69" t="s">
        <v>27</v>
      </c>
      <c r="B26" s="20">
        <f>SUM('Master Budget'!B29)</f>
        <v>2200</v>
      </c>
      <c r="C26" s="20">
        <f>SUM('2nd Quarter'!C26)</f>
        <v>2296</v>
      </c>
      <c r="D26" s="20">
        <f>SUM('3rd Quarter'!D26)</f>
        <v>0</v>
      </c>
      <c r="E26" s="20">
        <f>SUM('3rd Quarter'!E26:G26)</f>
        <v>0</v>
      </c>
      <c r="F26" s="20">
        <f>SUM('4th Quarter'!F26:H26)</f>
        <v>0</v>
      </c>
      <c r="G26" s="61"/>
      <c r="H26" s="20">
        <f t="shared" si="2"/>
        <v>2296</v>
      </c>
      <c r="I26" s="20">
        <f t="shared" si="3"/>
        <v>-96</v>
      </c>
    </row>
    <row r="27" spans="1:9" ht="15.75" thickTop="1" x14ac:dyDescent="0.25">
      <c r="A27" s="66" t="s">
        <v>28</v>
      </c>
      <c r="B27" s="24">
        <f>SUM('Master Budget'!B30)</f>
        <v>123929.13</v>
      </c>
      <c r="C27" s="24">
        <f>SUM('2nd Quarter'!C27)</f>
        <v>64711.349999999991</v>
      </c>
      <c r="D27" s="24">
        <f>SUM('3rd Quarter'!D27)</f>
        <v>13290.06</v>
      </c>
      <c r="E27" s="24">
        <f>SUM('3rd Quarter'!E27:G27)</f>
        <v>13575.41</v>
      </c>
      <c r="F27" s="24">
        <f>SUM('4th Quarter'!F27:H27)</f>
        <v>6442.1799999999994</v>
      </c>
      <c r="G27" s="61"/>
      <c r="H27" s="24">
        <f t="shared" si="2"/>
        <v>98018.999999999985</v>
      </c>
      <c r="I27" s="24">
        <f t="shared" si="3"/>
        <v>25910.130000000019</v>
      </c>
    </row>
    <row r="28" spans="1:9" x14ac:dyDescent="0.25">
      <c r="A28" s="77"/>
      <c r="B28" s="74"/>
      <c r="C28" s="74"/>
      <c r="D28" s="74"/>
      <c r="F28" s="74"/>
      <c r="H28" s="74"/>
    </row>
    <row r="29" spans="1:9" x14ac:dyDescent="0.25">
      <c r="A29" s="61"/>
      <c r="B29" s="61"/>
      <c r="C29" s="75"/>
      <c r="D29" s="75"/>
      <c r="E29" s="76"/>
      <c r="F29" s="62"/>
      <c r="G29" s="62"/>
      <c r="H29" s="12" t="s">
        <v>1</v>
      </c>
      <c r="I29" s="12" t="s">
        <v>2</v>
      </c>
    </row>
    <row r="30" spans="1:9" x14ac:dyDescent="0.25">
      <c r="A30" s="66" t="s">
        <v>29</v>
      </c>
      <c r="B30" s="67"/>
      <c r="C30" s="67"/>
      <c r="D30" s="67"/>
      <c r="E30" s="23"/>
      <c r="F30" s="67"/>
      <c r="G30" s="67"/>
      <c r="H30" s="67"/>
      <c r="I30" s="23"/>
    </row>
    <row r="31" spans="1:9" x14ac:dyDescent="0.25">
      <c r="A31" s="68" t="s">
        <v>134</v>
      </c>
      <c r="B31" s="12">
        <f>SUM('Master Budget'!B35)</f>
        <v>1200</v>
      </c>
      <c r="C31" s="12">
        <f>SUM('2nd Quarter'!C30)</f>
        <v>3258.1899999999996</v>
      </c>
      <c r="D31" s="12">
        <f>SUM('3rd Quarter'!D30)</f>
        <v>2206.83</v>
      </c>
      <c r="E31" s="12">
        <f>SUM('3rd Quarter'!E30:G30)</f>
        <v>6286.43</v>
      </c>
      <c r="F31" s="12">
        <f>SUM('4th Quarter'!F31:H31)</f>
        <v>988.56999999999994</v>
      </c>
      <c r="G31" s="61"/>
      <c r="H31" s="12">
        <f t="shared" ref="H31:H39" si="4">SUM(C31:F31)</f>
        <v>12740.02</v>
      </c>
      <c r="I31" s="12">
        <f t="shared" ref="I31:I39" si="5">B31-H31</f>
        <v>-11540.02</v>
      </c>
    </row>
    <row r="32" spans="1:9" x14ac:dyDescent="0.25">
      <c r="A32" s="63" t="s">
        <v>31</v>
      </c>
      <c r="B32" s="12">
        <f>SUM('Master Budget'!B36)</f>
        <v>7000</v>
      </c>
      <c r="C32" s="12">
        <f>SUM('2nd Quarter'!C31)</f>
        <v>0</v>
      </c>
      <c r="D32" s="12">
        <f>SUM('3rd Quarter'!D31)</f>
        <v>676.66</v>
      </c>
      <c r="E32" s="12">
        <f>SUM('3rd Quarter'!E31:G31)</f>
        <v>2455.36</v>
      </c>
      <c r="F32" s="12">
        <f>SUM('4th Quarter'!F32:H32)</f>
        <v>303.58999999999997</v>
      </c>
      <c r="G32" s="61"/>
      <c r="H32" s="12">
        <f t="shared" si="4"/>
        <v>3435.61</v>
      </c>
      <c r="I32" s="12">
        <f t="shared" si="5"/>
        <v>3564.39</v>
      </c>
    </row>
    <row r="33" spans="1:9" x14ac:dyDescent="0.25">
      <c r="A33" s="63" t="s">
        <v>32</v>
      </c>
      <c r="B33" s="12">
        <f>SUM('Master Budget'!B37)</f>
        <v>500</v>
      </c>
      <c r="C33" s="12">
        <f>SUM('2nd Quarter'!C32)</f>
        <v>841.21</v>
      </c>
      <c r="D33" s="12">
        <f>SUM('3rd Quarter'!D32)</f>
        <v>923.68</v>
      </c>
      <c r="E33" s="12">
        <f>SUM('3rd Quarter'!E32:G32)</f>
        <v>2748.2</v>
      </c>
      <c r="F33" s="12">
        <f>SUM('4th Quarter'!F33:H33)</f>
        <v>309.91000000000003</v>
      </c>
      <c r="G33" s="61"/>
      <c r="H33" s="12">
        <f t="shared" si="4"/>
        <v>4823</v>
      </c>
      <c r="I33" s="12">
        <f t="shared" si="5"/>
        <v>-4323</v>
      </c>
    </row>
    <row r="34" spans="1:9" x14ac:dyDescent="0.25">
      <c r="A34" s="63" t="s">
        <v>33</v>
      </c>
      <c r="B34" s="12">
        <f>SUM('Master Budget'!B38)</f>
        <v>4500</v>
      </c>
      <c r="C34" s="12">
        <f>SUM('2nd Quarter'!C33)</f>
        <v>0</v>
      </c>
      <c r="D34" s="12">
        <f>SUM('3rd Quarter'!D33)</f>
        <v>0</v>
      </c>
      <c r="E34" s="12">
        <f>SUM('3rd Quarter'!E33:G33)</f>
        <v>0</v>
      </c>
      <c r="F34" s="12">
        <f>SUM('4th Quarter'!F34:H34)</f>
        <v>0</v>
      </c>
      <c r="G34" s="61"/>
      <c r="H34" s="12">
        <f t="shared" si="4"/>
        <v>0</v>
      </c>
      <c r="I34" s="12">
        <f t="shared" si="5"/>
        <v>4500</v>
      </c>
    </row>
    <row r="35" spans="1:9" x14ac:dyDescent="0.25">
      <c r="A35" s="63" t="s">
        <v>137</v>
      </c>
      <c r="B35" s="12">
        <f>SUM('Master Budget'!B41)</f>
        <v>1500</v>
      </c>
      <c r="C35" s="12">
        <f>SUM('2nd Quarter'!C34)</f>
        <v>3036.81</v>
      </c>
      <c r="D35" s="12">
        <f>SUM('3rd Quarter'!D34)</f>
        <v>3422.22</v>
      </c>
      <c r="E35" s="12">
        <f>SUM('3rd Quarter'!E34:G34)</f>
        <v>4019.2799999999997</v>
      </c>
      <c r="F35" s="12">
        <f>SUM('4th Quarter'!F35:H35)</f>
        <v>1153.56</v>
      </c>
      <c r="G35" s="61"/>
      <c r="H35" s="12">
        <f t="shared" si="4"/>
        <v>11631.869999999999</v>
      </c>
      <c r="I35" s="12">
        <f t="shared" si="5"/>
        <v>-10131.869999999999</v>
      </c>
    </row>
    <row r="36" spans="1:9" x14ac:dyDescent="0.25">
      <c r="A36" s="63" t="s">
        <v>37</v>
      </c>
      <c r="B36" s="12">
        <f>SUM('Master Budget'!B42)</f>
        <v>4200</v>
      </c>
      <c r="C36" s="12">
        <f>SUM('2nd Quarter'!C35)</f>
        <v>109.56</v>
      </c>
      <c r="D36" s="12">
        <f>SUM('3rd Quarter'!D35)</f>
        <v>67.5</v>
      </c>
      <c r="E36" s="12">
        <f>SUM('3rd Quarter'!E35:G35)</f>
        <v>493.37</v>
      </c>
      <c r="F36" s="12">
        <f>SUM('4th Quarter'!F36:H36)</f>
        <v>16.079999999999998</v>
      </c>
      <c r="G36" s="61"/>
      <c r="H36" s="12">
        <f t="shared" si="4"/>
        <v>686.5100000000001</v>
      </c>
      <c r="I36" s="12">
        <f t="shared" si="5"/>
        <v>3513.49</v>
      </c>
    </row>
    <row r="37" spans="1:9" x14ac:dyDescent="0.25">
      <c r="A37" s="72" t="s">
        <v>140</v>
      </c>
      <c r="B37" s="12">
        <f>SUM('Master Budget'!B43)</f>
        <v>1500</v>
      </c>
      <c r="C37" s="12">
        <f>SUM('2nd Quarter'!C36)</f>
        <v>3115.02</v>
      </c>
      <c r="D37" s="12">
        <f>SUM('3rd Quarter'!D36)</f>
        <v>1450</v>
      </c>
      <c r="E37" s="12">
        <f>SUM('3rd Quarter'!E36:G36)</f>
        <v>506.64</v>
      </c>
      <c r="F37" s="12">
        <f>SUM('4th Quarter'!F37:H37)</f>
        <v>0</v>
      </c>
      <c r="G37" s="61"/>
      <c r="H37" s="12">
        <f t="shared" si="4"/>
        <v>5071.6600000000008</v>
      </c>
      <c r="I37" s="12">
        <f t="shared" si="5"/>
        <v>-3571.6600000000008</v>
      </c>
    </row>
    <row r="38" spans="1:9" ht="15.75" thickBot="1" x14ac:dyDescent="0.3">
      <c r="A38" s="69" t="s">
        <v>39</v>
      </c>
      <c r="B38" s="20">
        <f>SUM('Master Budget'!B44)</f>
        <v>117168.61</v>
      </c>
      <c r="C38" s="20">
        <f>SUM('2nd Quarter'!C37)</f>
        <v>0</v>
      </c>
      <c r="D38" s="20">
        <f>SUM('3rd Quarter'!D37)</f>
        <v>0</v>
      </c>
      <c r="E38" s="20">
        <f>SUM('3rd Quarter'!E37:G37)</f>
        <v>0</v>
      </c>
      <c r="F38" s="20">
        <f>SUM('4th Quarter'!F38:H38)</f>
        <v>0</v>
      </c>
      <c r="G38" s="61"/>
      <c r="H38" s="20">
        <f t="shared" si="4"/>
        <v>0</v>
      </c>
      <c r="I38" s="20">
        <f t="shared" si="5"/>
        <v>117168.61</v>
      </c>
    </row>
    <row r="39" spans="1:9" ht="15.75" thickTop="1" x14ac:dyDescent="0.25">
      <c r="A39" s="66" t="s">
        <v>362</v>
      </c>
      <c r="B39" s="24">
        <f>SUM('Master Budget'!B45)</f>
        <v>0</v>
      </c>
      <c r="C39" s="24">
        <f>SUM('2nd Quarter'!C38)</f>
        <v>10360.789999999999</v>
      </c>
      <c r="D39" s="24">
        <f>SUM('3rd Quarter'!D38)</f>
        <v>8746.89</v>
      </c>
      <c r="E39" s="24">
        <f>SUM('3rd Quarter'!E38:G38)</f>
        <v>16509.28</v>
      </c>
      <c r="F39" s="24">
        <f>SUM('4th Quarter'!F39:H39)</f>
        <v>2771.71</v>
      </c>
      <c r="G39" s="61"/>
      <c r="H39" s="24">
        <f t="shared" si="4"/>
        <v>38388.67</v>
      </c>
      <c r="I39" s="24">
        <f t="shared" si="5"/>
        <v>-38388.67</v>
      </c>
    </row>
    <row r="40" spans="1:9" x14ac:dyDescent="0.25">
      <c r="A40" s="63"/>
      <c r="B40" s="61"/>
      <c r="C40" s="61"/>
      <c r="D40" s="61"/>
      <c r="E40" s="12"/>
      <c r="F40" s="61"/>
      <c r="G40" s="61"/>
      <c r="H40" s="61"/>
      <c r="I40" s="12"/>
    </row>
    <row r="41" spans="1:9" x14ac:dyDescent="0.25">
      <c r="A41" s="66" t="s">
        <v>40</v>
      </c>
      <c r="B41" s="61"/>
      <c r="C41" s="61"/>
      <c r="D41" s="61"/>
      <c r="E41" s="12"/>
      <c r="F41" s="61"/>
      <c r="G41" s="61"/>
      <c r="H41" s="61"/>
      <c r="I41" s="12"/>
    </row>
    <row r="42" spans="1:9" x14ac:dyDescent="0.25">
      <c r="A42" s="63" t="s">
        <v>142</v>
      </c>
      <c r="B42" s="12">
        <f>SUM('Master Budget'!B48)</f>
        <v>2900</v>
      </c>
      <c r="C42" s="12">
        <f>SUM('2nd Quarter'!C41)</f>
        <v>4133.88</v>
      </c>
      <c r="D42" s="12">
        <f>SUM('3rd Quarter'!D41)</f>
        <v>3727.59</v>
      </c>
      <c r="E42" s="12">
        <f>SUM('3rd Quarter'!E41:G41)</f>
        <v>6287.49</v>
      </c>
      <c r="F42" s="12">
        <f>SUM('4th Quarter'!F42:H42)</f>
        <v>1834.35</v>
      </c>
      <c r="G42" s="61"/>
      <c r="H42" s="12">
        <f t="shared" ref="H42:H47" si="6">SUM(C42:F42)</f>
        <v>15983.31</v>
      </c>
      <c r="I42" s="12">
        <f t="shared" ref="I42:I47" si="7">B42-H42</f>
        <v>-13083.31</v>
      </c>
    </row>
    <row r="43" spans="1:9" x14ac:dyDescent="0.25">
      <c r="A43" s="63" t="s">
        <v>42</v>
      </c>
      <c r="B43" s="12">
        <f>SUM('Master Budget'!B49)</f>
        <v>39200</v>
      </c>
      <c r="C43" s="12">
        <f>SUM('2nd Quarter'!C42)</f>
        <v>651.14</v>
      </c>
      <c r="D43" s="12">
        <f>SUM('3rd Quarter'!D42)</f>
        <v>567.01</v>
      </c>
      <c r="E43" s="12">
        <f>SUM('3rd Quarter'!E42:G42)</f>
        <v>573.37</v>
      </c>
      <c r="F43" s="12">
        <f>SUM('4th Quarter'!F43:H43)</f>
        <v>0</v>
      </c>
      <c r="G43" s="61"/>
      <c r="H43" s="12">
        <f t="shared" si="6"/>
        <v>1791.52</v>
      </c>
      <c r="I43" s="12">
        <f t="shared" si="7"/>
        <v>37408.480000000003</v>
      </c>
    </row>
    <row r="44" spans="1:9" x14ac:dyDescent="0.25">
      <c r="A44" s="63" t="s">
        <v>43</v>
      </c>
      <c r="B44" s="12">
        <f>SUM('Master Budget'!B50)</f>
        <v>10340</v>
      </c>
      <c r="C44" s="12">
        <f>SUM('2nd Quarter'!C43)</f>
        <v>6220.4</v>
      </c>
      <c r="D44" s="12">
        <f>SUM('3rd Quarter'!D43)</f>
        <v>6238.1</v>
      </c>
      <c r="E44" s="12">
        <f>SUM('3rd Quarter'!E43:G43)</f>
        <v>7397.7800000000007</v>
      </c>
      <c r="F44" s="12">
        <f>SUM('4th Quarter'!F44:H44)</f>
        <v>2889.52</v>
      </c>
      <c r="G44" s="61"/>
      <c r="H44" s="12">
        <f t="shared" si="6"/>
        <v>22745.8</v>
      </c>
      <c r="I44" s="12">
        <f t="shared" si="7"/>
        <v>-12405.8</v>
      </c>
    </row>
    <row r="45" spans="1:9" x14ac:dyDescent="0.25">
      <c r="A45" s="63" t="s">
        <v>44</v>
      </c>
      <c r="B45" s="12">
        <f>SUM('Master Budget'!B51)</f>
        <v>9990</v>
      </c>
      <c r="C45" s="12">
        <f>SUM('2nd Quarter'!C44)</f>
        <v>2524.5100000000002</v>
      </c>
      <c r="D45" s="12">
        <f>SUM('3rd Quarter'!D44)</f>
        <v>4605.54</v>
      </c>
      <c r="E45" s="12">
        <f>SUM('3rd Quarter'!E44:G44)</f>
        <v>3927.8</v>
      </c>
      <c r="F45" s="12">
        <f>SUM('4th Quarter'!F45:H45)</f>
        <v>1003.58</v>
      </c>
      <c r="G45" s="61"/>
      <c r="H45" s="12">
        <f t="shared" si="6"/>
        <v>12061.43</v>
      </c>
      <c r="I45" s="12">
        <f t="shared" si="7"/>
        <v>-2071.4300000000003</v>
      </c>
    </row>
    <row r="46" spans="1:9" ht="15.75" thickBot="1" x14ac:dyDescent="0.3">
      <c r="A46" s="69" t="s">
        <v>45</v>
      </c>
      <c r="B46" s="20">
        <f>SUM('Master Budget'!B52)</f>
        <v>75230</v>
      </c>
      <c r="C46" s="20">
        <f>SUM('2nd Quarter'!C45)</f>
        <v>2730.31</v>
      </c>
      <c r="D46" s="20">
        <f>SUM('3rd Quarter'!D45)</f>
        <v>4475.18</v>
      </c>
      <c r="E46" s="20">
        <f>SUM('3rd Quarter'!E45:G45)</f>
        <v>4169.09</v>
      </c>
      <c r="F46" s="20">
        <f>SUM('4th Quarter'!F46:H46)</f>
        <v>816.04</v>
      </c>
      <c r="G46" s="61"/>
      <c r="H46" s="20">
        <f t="shared" si="6"/>
        <v>12190.619999999999</v>
      </c>
      <c r="I46" s="20">
        <f t="shared" si="7"/>
        <v>63039.380000000005</v>
      </c>
    </row>
    <row r="47" spans="1:9" ht="15.75" thickTop="1" x14ac:dyDescent="0.25">
      <c r="A47" s="66" t="s">
        <v>46</v>
      </c>
      <c r="B47" s="24">
        <f>SUM('Master Budget'!B53)</f>
        <v>0</v>
      </c>
      <c r="C47" s="24">
        <f>SUM('2nd Quarter'!C46)</f>
        <v>16260.239999999998</v>
      </c>
      <c r="D47" s="24">
        <f>SUM('3rd Quarter'!D46)</f>
        <v>19613.419999999998</v>
      </c>
      <c r="E47" s="24">
        <f>SUM('3rd Quarter'!E46:G46)</f>
        <v>22355.53</v>
      </c>
      <c r="F47" s="24">
        <f>SUM('4th Quarter'!F47:H47)</f>
        <v>6543.49</v>
      </c>
      <c r="G47" s="61"/>
      <c r="H47" s="24">
        <f t="shared" si="6"/>
        <v>64772.679999999993</v>
      </c>
      <c r="I47" s="24">
        <f t="shared" si="7"/>
        <v>-64772.679999999993</v>
      </c>
    </row>
    <row r="48" spans="1:9" x14ac:dyDescent="0.25">
      <c r="A48" s="63"/>
      <c r="B48" s="61"/>
      <c r="C48" s="61"/>
      <c r="D48" s="61"/>
      <c r="E48" s="12"/>
      <c r="F48" s="61"/>
      <c r="G48" s="61"/>
      <c r="H48" s="61"/>
      <c r="I48" s="12"/>
    </row>
    <row r="49" spans="1:9" x14ac:dyDescent="0.25">
      <c r="A49" s="66" t="s">
        <v>47</v>
      </c>
      <c r="B49" s="61"/>
      <c r="C49" s="61"/>
      <c r="D49" s="61"/>
      <c r="E49" s="12"/>
      <c r="F49" s="61"/>
      <c r="G49" s="61"/>
      <c r="H49" s="61"/>
      <c r="I49" s="12"/>
    </row>
    <row r="50" spans="1:9" x14ac:dyDescent="0.25">
      <c r="A50" s="68" t="s">
        <v>148</v>
      </c>
      <c r="B50" s="12">
        <f>SUM('Master Budget'!B56)</f>
        <v>30000</v>
      </c>
      <c r="C50" s="12">
        <f>SUM('2nd Quarter'!C49)</f>
        <v>0</v>
      </c>
      <c r="D50" s="12">
        <f>SUM('3rd Quarter'!D49)</f>
        <v>0</v>
      </c>
      <c r="E50" s="12">
        <f>SUM('3rd Quarter'!E49:G49)</f>
        <v>0</v>
      </c>
      <c r="F50" s="12">
        <f>SUM('4th Quarter'!F50:H50)</f>
        <v>250</v>
      </c>
      <c r="G50" s="61"/>
      <c r="H50" s="12">
        <f t="shared" ref="H50:H55" si="8">SUM(C50:F50)</f>
        <v>250</v>
      </c>
      <c r="I50" s="12">
        <f t="shared" ref="I50:I55" si="9">B50-H50</f>
        <v>29750</v>
      </c>
    </row>
    <row r="51" spans="1:9" x14ac:dyDescent="0.25">
      <c r="A51" s="63" t="s">
        <v>150</v>
      </c>
      <c r="B51" s="12">
        <f>SUM('Master Budget'!B57)</f>
        <v>10000</v>
      </c>
      <c r="C51" s="12">
        <f>SUM('2nd Quarter'!C50)</f>
        <v>3646.25</v>
      </c>
      <c r="D51" s="12">
        <f>SUM('3rd Quarter'!D50)</f>
        <v>6322.5</v>
      </c>
      <c r="E51" s="12">
        <f>SUM('3rd Quarter'!E50:G50)</f>
        <v>8339.5</v>
      </c>
      <c r="F51" s="12">
        <f>SUM('4th Quarter'!F51:H51)</f>
        <v>1820</v>
      </c>
      <c r="G51" s="61"/>
      <c r="H51" s="12">
        <f t="shared" si="8"/>
        <v>20128.25</v>
      </c>
      <c r="I51" s="12">
        <f t="shared" si="9"/>
        <v>-10128.25</v>
      </c>
    </row>
    <row r="52" spans="1:9" x14ac:dyDescent="0.25">
      <c r="A52" s="63" t="s">
        <v>50</v>
      </c>
      <c r="B52" s="12">
        <f>SUM('Master Budget'!B58)</f>
        <v>2700</v>
      </c>
      <c r="C52" s="12">
        <f>SUM('2nd Quarter'!C51)</f>
        <v>0</v>
      </c>
      <c r="D52" s="12">
        <f>SUM('3rd Quarter'!D51)</f>
        <v>0</v>
      </c>
      <c r="E52" s="12">
        <f>SUM('3rd Quarter'!E51:G51)</f>
        <v>10175.620000000001</v>
      </c>
      <c r="F52" s="12">
        <f>SUM('4th Quarter'!F52:H52)</f>
        <v>0</v>
      </c>
      <c r="G52" s="61"/>
      <c r="H52" s="12">
        <f t="shared" si="8"/>
        <v>10175.620000000001</v>
      </c>
      <c r="I52" s="12">
        <f t="shared" si="9"/>
        <v>-7475.6200000000008</v>
      </c>
    </row>
    <row r="53" spans="1:9" x14ac:dyDescent="0.25">
      <c r="A53" s="63" t="s">
        <v>51</v>
      </c>
      <c r="B53" s="12">
        <f>SUM('Master Budget'!B59)</f>
        <v>1100</v>
      </c>
      <c r="C53" s="12">
        <f>SUM('2nd Quarter'!C52)</f>
        <v>-400</v>
      </c>
      <c r="D53" s="12">
        <f>SUM('3rd Quarter'!D52)</f>
        <v>2300</v>
      </c>
      <c r="E53" s="12">
        <f>SUM('3rd Quarter'!E52:G52)</f>
        <v>40</v>
      </c>
      <c r="F53" s="12">
        <f>SUM('4th Quarter'!F53:H53)</f>
        <v>0</v>
      </c>
      <c r="G53" s="61"/>
      <c r="H53" s="12">
        <f t="shared" si="8"/>
        <v>1940</v>
      </c>
      <c r="I53" s="12">
        <f t="shared" si="9"/>
        <v>-840</v>
      </c>
    </row>
    <row r="54" spans="1:9" ht="15.75" thickBot="1" x14ac:dyDescent="0.3">
      <c r="A54" s="69" t="s">
        <v>152</v>
      </c>
      <c r="B54" s="20">
        <f>SUM('Master Budget'!B60)</f>
        <v>44800</v>
      </c>
      <c r="C54" s="20">
        <f>SUM('2nd Quarter'!C53)</f>
        <v>439.99</v>
      </c>
      <c r="D54" s="20">
        <f>SUM('3rd Quarter'!D53)</f>
        <v>150</v>
      </c>
      <c r="E54" s="20">
        <f>SUM('3rd Quarter'!E53:G53)</f>
        <v>100</v>
      </c>
      <c r="F54" s="20">
        <f>SUM('4th Quarter'!F54:H54)</f>
        <v>0</v>
      </c>
      <c r="G54" s="61"/>
      <c r="H54" s="20">
        <f t="shared" si="8"/>
        <v>689.99</v>
      </c>
      <c r="I54" s="20">
        <f t="shared" si="9"/>
        <v>44110.01</v>
      </c>
    </row>
    <row r="55" spans="1:9" ht="15.75" thickTop="1" x14ac:dyDescent="0.25">
      <c r="A55" s="66" t="s">
        <v>53</v>
      </c>
      <c r="B55" s="24">
        <f>SUM('Master Budget'!B61)</f>
        <v>0</v>
      </c>
      <c r="C55" s="24">
        <f>SUM('2nd Quarter'!C54)</f>
        <v>3686.24</v>
      </c>
      <c r="D55" s="24">
        <f>SUM('3rd Quarter'!D54)</f>
        <v>8772.5</v>
      </c>
      <c r="E55" s="24">
        <f>SUM('3rd Quarter'!E54:G54)</f>
        <v>18655.120000000003</v>
      </c>
      <c r="F55" s="24">
        <f>SUM('4th Quarter'!F55:H55)</f>
        <v>2070</v>
      </c>
      <c r="G55" s="61"/>
      <c r="H55" s="24">
        <f t="shared" si="8"/>
        <v>33183.86</v>
      </c>
      <c r="I55" s="24">
        <f t="shared" si="9"/>
        <v>-33183.86</v>
      </c>
    </row>
    <row r="56" spans="1:9" x14ac:dyDescent="0.25">
      <c r="A56" s="66"/>
      <c r="B56" s="23"/>
      <c r="C56" s="23"/>
      <c r="D56" s="23"/>
      <c r="E56" s="23"/>
      <c r="F56" s="23"/>
      <c r="G56" s="61"/>
      <c r="H56" s="23"/>
      <c r="I56" s="23"/>
    </row>
    <row r="57" spans="1:9" x14ac:dyDescent="0.25">
      <c r="A57" s="66" t="s">
        <v>54</v>
      </c>
      <c r="B57" s="61"/>
      <c r="C57" s="61"/>
      <c r="D57" s="61"/>
      <c r="E57" s="12"/>
      <c r="F57" s="61"/>
      <c r="G57" s="61"/>
      <c r="H57" s="61"/>
      <c r="I57" s="12"/>
    </row>
    <row r="58" spans="1:9" x14ac:dyDescent="0.25">
      <c r="A58" s="63" t="s">
        <v>55</v>
      </c>
      <c r="B58" s="12">
        <f>SUM('Master Budget'!B64)</f>
        <v>18380</v>
      </c>
      <c r="C58" s="12">
        <f>SUM('2nd Quarter'!C57)</f>
        <v>60498</v>
      </c>
      <c r="D58" s="12">
        <f>SUM('3rd Quarter'!D57)</f>
        <v>60498</v>
      </c>
      <c r="E58" s="12">
        <f>SUM('3rd Quarter'!E57:G57)</f>
        <v>33296</v>
      </c>
      <c r="F58" s="12">
        <f>SUM('4th Quarter'!F58:H58)</f>
        <v>30000</v>
      </c>
      <c r="G58" s="61"/>
      <c r="H58" s="12">
        <f>SUM(C58:F58)</f>
        <v>184292</v>
      </c>
      <c r="I58" s="12">
        <f>B58-H58</f>
        <v>-165912</v>
      </c>
    </row>
    <row r="59" spans="1:9" ht="15.75" thickBot="1" x14ac:dyDescent="0.3">
      <c r="A59" s="69" t="s">
        <v>56</v>
      </c>
      <c r="B59" s="20">
        <f>SUM('Master Budget'!B65)</f>
        <v>260380</v>
      </c>
      <c r="C59" s="20">
        <f>SUM('2nd Quarter'!C58)</f>
        <v>9342.7200000000012</v>
      </c>
      <c r="D59" s="20">
        <f>SUM('3rd Quarter'!D58)</f>
        <v>612.5</v>
      </c>
      <c r="E59" s="20">
        <f>SUM('3rd Quarter'!E58:G58)</f>
        <v>3230.51</v>
      </c>
      <c r="F59" s="20">
        <f>SUM('4th Quarter'!F59:H59)</f>
        <v>1312.15</v>
      </c>
      <c r="G59" s="61"/>
      <c r="H59" s="20">
        <f>SUM(C59:F59)</f>
        <v>14497.880000000001</v>
      </c>
      <c r="I59" s="20">
        <f>B59-H59</f>
        <v>245882.12</v>
      </c>
    </row>
    <row r="60" spans="1:9" ht="15.75" thickTop="1" x14ac:dyDescent="0.25">
      <c r="A60" s="66" t="s">
        <v>57</v>
      </c>
      <c r="B60" s="24">
        <f>SUM('Master Budget'!B66)</f>
        <v>0</v>
      </c>
      <c r="C60" s="24">
        <f>SUM('2nd Quarter'!C59)</f>
        <v>69840.72</v>
      </c>
      <c r="D60" s="24">
        <f>SUM('3rd Quarter'!D59)</f>
        <v>61110.5</v>
      </c>
      <c r="E60" s="24">
        <f>SUM('3rd Quarter'!E59:G59)</f>
        <v>36526.51</v>
      </c>
      <c r="F60" s="24">
        <f>SUM('4th Quarter'!F60:H60)</f>
        <v>31312.15</v>
      </c>
      <c r="G60" s="61"/>
      <c r="H60" s="24">
        <f>SUM(C60:F60)</f>
        <v>198789.88</v>
      </c>
      <c r="I60" s="24">
        <f>B60-H60</f>
        <v>-198789.88</v>
      </c>
    </row>
    <row r="61" spans="1:9" x14ac:dyDescent="0.25">
      <c r="A61" s="77"/>
      <c r="B61" s="74"/>
      <c r="C61" s="74"/>
      <c r="D61" s="74"/>
      <c r="F61" s="74"/>
      <c r="H61" s="74"/>
    </row>
    <row r="62" spans="1:9" x14ac:dyDescent="0.25">
      <c r="A62" s="77"/>
      <c r="B62" s="74"/>
      <c r="C62" s="74"/>
      <c r="D62" s="74"/>
      <c r="F62" s="74"/>
      <c r="H62" s="74"/>
    </row>
    <row r="63" spans="1:9" x14ac:dyDescent="0.25">
      <c r="A63" s="61"/>
      <c r="B63" s="61"/>
      <c r="C63" s="75"/>
      <c r="D63" s="75"/>
      <c r="E63" s="76"/>
      <c r="F63" s="62"/>
      <c r="G63" s="62"/>
      <c r="H63" s="12" t="s">
        <v>1</v>
      </c>
      <c r="I63" s="12" t="s">
        <v>2</v>
      </c>
    </row>
    <row r="64" spans="1:9" x14ac:dyDescent="0.25">
      <c r="A64" s="66" t="s">
        <v>58</v>
      </c>
      <c r="B64" s="67"/>
      <c r="C64" s="67"/>
      <c r="D64" s="67"/>
      <c r="E64" s="23"/>
      <c r="F64" s="67"/>
      <c r="G64" s="67"/>
      <c r="H64" s="67"/>
      <c r="I64" s="23"/>
    </row>
    <row r="65" spans="1:9" x14ac:dyDescent="0.25">
      <c r="A65" s="63" t="s">
        <v>154</v>
      </c>
      <c r="B65" s="12">
        <f>SUM('Master Budget'!B75)</f>
        <v>1500</v>
      </c>
      <c r="C65" s="12">
        <f>SUM('2nd Quarter'!C62)</f>
        <v>807.11</v>
      </c>
      <c r="D65" s="12">
        <f>SUM('3rd Quarter'!D62)</f>
        <v>2943.34</v>
      </c>
      <c r="E65" s="12">
        <f>SUM('3rd Quarter'!E62:G62)</f>
        <v>2974.3599999999997</v>
      </c>
      <c r="F65" s="12">
        <f>SUM('4th Quarter'!F65:H65)</f>
        <v>1296.6500000000001</v>
      </c>
      <c r="G65" s="61"/>
      <c r="H65" s="12">
        <f t="shared" ref="H65:H75" si="10">SUM(C65:F65)</f>
        <v>8021.4599999999991</v>
      </c>
      <c r="I65" s="12">
        <f t="shared" ref="I65:I75" si="11">B65-H65</f>
        <v>-6521.4599999999991</v>
      </c>
    </row>
    <row r="66" spans="1:9" x14ac:dyDescent="0.25">
      <c r="A66" s="63" t="s">
        <v>156</v>
      </c>
      <c r="B66" s="12">
        <f>SUM('Master Budget'!B76)</f>
        <v>1000</v>
      </c>
      <c r="C66" s="12">
        <f>SUM('2nd Quarter'!C63)</f>
        <v>5582.17</v>
      </c>
      <c r="D66" s="12">
        <f>SUM('3rd Quarter'!D63)</f>
        <v>9059.51</v>
      </c>
      <c r="E66" s="12">
        <f>SUM('3rd Quarter'!E63:G63)</f>
        <v>3116.11</v>
      </c>
      <c r="F66" s="12">
        <f>SUM('4th Quarter'!F66:H66)</f>
        <v>15662.45</v>
      </c>
      <c r="G66" s="61"/>
      <c r="H66" s="12">
        <f t="shared" si="10"/>
        <v>33420.240000000005</v>
      </c>
      <c r="I66" s="12">
        <f t="shared" si="11"/>
        <v>-32420.240000000005</v>
      </c>
    </row>
    <row r="67" spans="1:9" x14ac:dyDescent="0.25">
      <c r="A67" s="63" t="s">
        <v>62</v>
      </c>
      <c r="B67" s="12">
        <f>SUM('Master Budget'!B77)</f>
        <v>25000</v>
      </c>
      <c r="C67" s="12">
        <f>SUM('2nd Quarter'!C64)</f>
        <v>25749.5</v>
      </c>
      <c r="D67" s="12">
        <f>SUM('3rd Quarter'!D64)</f>
        <v>42411.09</v>
      </c>
      <c r="E67" s="12">
        <f>SUM('3rd Quarter'!E64:G64)</f>
        <v>11247.289999999999</v>
      </c>
      <c r="F67" s="12">
        <f>SUM('4th Quarter'!F67:H67)</f>
        <v>533.64</v>
      </c>
      <c r="G67" s="61"/>
      <c r="H67" s="12">
        <f t="shared" si="10"/>
        <v>79941.51999999999</v>
      </c>
      <c r="I67" s="12">
        <f t="shared" si="11"/>
        <v>-54941.51999999999</v>
      </c>
    </row>
    <row r="68" spans="1:9" x14ac:dyDescent="0.25">
      <c r="A68" s="63" t="s">
        <v>159</v>
      </c>
      <c r="B68" s="12">
        <f>SUM('Master Budget'!B78)</f>
        <v>1700</v>
      </c>
      <c r="C68" s="12">
        <f>SUM('2nd Quarter'!C65)</f>
        <v>625</v>
      </c>
      <c r="D68" s="12">
        <f>SUM('3rd Quarter'!D65)</f>
        <v>753.9</v>
      </c>
      <c r="E68" s="12">
        <f>SUM('3rd Quarter'!E65:G65)</f>
        <v>537.5</v>
      </c>
      <c r="F68" s="12">
        <f>SUM('4th Quarter'!F68:H68)</f>
        <v>445.18</v>
      </c>
      <c r="G68" s="61"/>
      <c r="H68" s="12">
        <f t="shared" si="10"/>
        <v>2361.58</v>
      </c>
      <c r="I68" s="12">
        <f t="shared" si="11"/>
        <v>-661.57999999999993</v>
      </c>
    </row>
    <row r="69" spans="1:9" x14ac:dyDescent="0.25">
      <c r="A69" s="63" t="s">
        <v>160</v>
      </c>
      <c r="B69" s="12">
        <f>SUM('Master Budget'!B79)</f>
        <v>4500</v>
      </c>
      <c r="C69" s="12">
        <f>SUM('2nd Quarter'!C66)</f>
        <v>0</v>
      </c>
      <c r="D69" s="12">
        <f>SUM('3rd Quarter'!D66)</f>
        <v>0</v>
      </c>
      <c r="E69" s="12">
        <f>SUM('3rd Quarter'!E66:G66)</f>
        <v>0</v>
      </c>
      <c r="F69" s="12">
        <f>SUM('4th Quarter'!F69:H69)</f>
        <v>0</v>
      </c>
      <c r="G69" s="61"/>
      <c r="H69" s="12">
        <f t="shared" si="10"/>
        <v>0</v>
      </c>
      <c r="I69" s="12">
        <f t="shared" si="11"/>
        <v>4500</v>
      </c>
    </row>
    <row r="70" spans="1:9" x14ac:dyDescent="0.25">
      <c r="A70" s="63" t="s">
        <v>161</v>
      </c>
      <c r="B70" s="12">
        <f>SUM('Master Budget'!B80)</f>
        <v>1000</v>
      </c>
      <c r="C70" s="12">
        <f>SUM('2nd Quarter'!C67)</f>
        <v>30337.199999999997</v>
      </c>
      <c r="D70" s="12">
        <f>SUM('3rd Quarter'!D67)</f>
        <v>4106.6000000000004</v>
      </c>
      <c r="E70" s="12">
        <f>SUM('3rd Quarter'!E67:G67)</f>
        <v>48838.33</v>
      </c>
      <c r="F70" s="12">
        <f>SUM('4th Quarter'!F70:H70)</f>
        <v>4447.07</v>
      </c>
      <c r="G70" s="61"/>
      <c r="H70" s="12">
        <f t="shared" si="10"/>
        <v>87729.200000000012</v>
      </c>
      <c r="I70" s="12">
        <f t="shared" si="11"/>
        <v>-86729.200000000012</v>
      </c>
    </row>
    <row r="71" spans="1:9" x14ac:dyDescent="0.25">
      <c r="A71" s="63" t="s">
        <v>163</v>
      </c>
      <c r="B71" s="12">
        <f>SUM('Master Budget'!B81)</f>
        <v>30000</v>
      </c>
      <c r="C71" s="12">
        <f>SUM('2nd Quarter'!C68)</f>
        <v>0</v>
      </c>
      <c r="D71" s="12">
        <f>SUM('3rd Quarter'!D68)</f>
        <v>0</v>
      </c>
      <c r="E71" s="12">
        <f>SUM('3rd Quarter'!E68:G68)</f>
        <v>488.29</v>
      </c>
      <c r="F71" s="12">
        <f>SUM('4th Quarter'!F71:H71)</f>
        <v>0</v>
      </c>
      <c r="G71" s="61"/>
      <c r="H71" s="12">
        <f t="shared" si="10"/>
        <v>488.29</v>
      </c>
      <c r="I71" s="12">
        <f t="shared" si="11"/>
        <v>29511.71</v>
      </c>
    </row>
    <row r="72" spans="1:9" x14ac:dyDescent="0.25">
      <c r="A72" s="63" t="s">
        <v>67</v>
      </c>
      <c r="B72" s="12">
        <f>SUM('Master Budget'!B82)</f>
        <v>609950</v>
      </c>
      <c r="C72" s="12">
        <f>SUM('2nd Quarter'!C69)</f>
        <v>0</v>
      </c>
      <c r="D72" s="12">
        <f>SUM('3rd Quarter'!D69)</f>
        <v>94.2</v>
      </c>
      <c r="E72" s="12">
        <f>SUM('3rd Quarter'!E69:G69)</f>
        <v>268.83999999999997</v>
      </c>
      <c r="F72" s="12">
        <f>SUM('4th Quarter'!F72:H72)</f>
        <v>46.45</v>
      </c>
      <c r="G72" s="61"/>
      <c r="H72" s="12">
        <f t="shared" si="10"/>
        <v>409.48999999999995</v>
      </c>
      <c r="I72" s="12">
        <f t="shared" si="11"/>
        <v>609540.51</v>
      </c>
    </row>
    <row r="73" spans="1:9" x14ac:dyDescent="0.25">
      <c r="A73" s="72" t="s">
        <v>165</v>
      </c>
      <c r="B73" s="12">
        <f>SUM('Master Budget'!B83)</f>
        <v>0</v>
      </c>
      <c r="C73" s="12">
        <f>SUM('2nd Quarter'!C70)</f>
        <v>0</v>
      </c>
      <c r="D73" s="12">
        <f>SUM('3rd Quarter'!D70)</f>
        <v>0</v>
      </c>
      <c r="E73" s="12">
        <f>SUM('3rd Quarter'!E70:G70)</f>
        <v>0</v>
      </c>
      <c r="F73" s="12">
        <f>SUM('4th Quarter'!F73:H73)</f>
        <v>0</v>
      </c>
      <c r="G73" s="61"/>
      <c r="H73" s="12">
        <f t="shared" si="10"/>
        <v>0</v>
      </c>
      <c r="I73" s="12">
        <f t="shared" si="11"/>
        <v>0</v>
      </c>
    </row>
    <row r="74" spans="1:9" ht="15.75" thickBot="1" x14ac:dyDescent="0.3">
      <c r="A74" s="69" t="s">
        <v>166</v>
      </c>
      <c r="B74" s="20">
        <f>SUM('Master Budget'!B84)</f>
        <v>0</v>
      </c>
      <c r="C74" s="20">
        <f>SUM('2nd Quarter'!C71)</f>
        <v>1857.25</v>
      </c>
      <c r="D74" s="20">
        <f>SUM('3rd Quarter'!D71)</f>
        <v>555.53</v>
      </c>
      <c r="E74" s="20">
        <f>SUM('3rd Quarter'!E71:G71)</f>
        <v>3146.2799999999997</v>
      </c>
      <c r="F74" s="20">
        <f>SUM('4th Quarter'!F74:H74)</f>
        <v>3936.46</v>
      </c>
      <c r="G74" s="61"/>
      <c r="H74" s="20">
        <f t="shared" si="10"/>
        <v>9495.52</v>
      </c>
      <c r="I74" s="20">
        <f t="shared" si="11"/>
        <v>-9495.52</v>
      </c>
    </row>
    <row r="75" spans="1:9" ht="15.75" thickTop="1" x14ac:dyDescent="0.25">
      <c r="A75" s="66" t="s">
        <v>70</v>
      </c>
      <c r="B75" s="24">
        <f>SUM('Master Budget'!B85)</f>
        <v>1500</v>
      </c>
      <c r="C75" s="24">
        <f>SUM('2nd Quarter'!C72)</f>
        <v>422523.58999999997</v>
      </c>
      <c r="D75" s="24">
        <f>SUM('3rd Quarter'!D72)</f>
        <v>149376.71000000002</v>
      </c>
      <c r="E75" s="24">
        <f>SUM('3rd Quarter'!E72:G72)</f>
        <v>141555.98000000001</v>
      </c>
      <c r="F75" s="24">
        <f>SUM('4th Quarter'!F75:H75)</f>
        <v>50890.87</v>
      </c>
      <c r="G75" s="61"/>
      <c r="H75" s="24">
        <f t="shared" si="10"/>
        <v>764347.15</v>
      </c>
      <c r="I75" s="24">
        <f t="shared" si="11"/>
        <v>-762847.15</v>
      </c>
    </row>
    <row r="76" spans="1:9" x14ac:dyDescent="0.25">
      <c r="A76" s="63"/>
      <c r="B76" s="61"/>
      <c r="C76" s="61"/>
      <c r="D76" s="61"/>
      <c r="E76" s="12"/>
      <c r="F76" s="61"/>
      <c r="G76" s="61"/>
      <c r="H76" s="61"/>
      <c r="I76" s="12"/>
    </row>
    <row r="77" spans="1:9" x14ac:dyDescent="0.25">
      <c r="A77" s="66" t="s">
        <v>168</v>
      </c>
      <c r="B77" s="61"/>
      <c r="C77" s="61"/>
      <c r="D77" s="61"/>
      <c r="E77" s="12"/>
      <c r="F77" s="61"/>
      <c r="G77" s="61"/>
      <c r="H77" s="61"/>
      <c r="I77" s="12"/>
    </row>
    <row r="78" spans="1:9" x14ac:dyDescent="0.25">
      <c r="A78" s="63" t="s">
        <v>169</v>
      </c>
      <c r="B78" s="12">
        <f>SUM('Master Budget'!B88)</f>
        <v>0</v>
      </c>
      <c r="C78" s="12">
        <f>SUM('2nd Quarter'!C75)</f>
        <v>0</v>
      </c>
      <c r="D78" s="12">
        <f>SUM('3rd Quarter'!D75)</f>
        <v>0</v>
      </c>
      <c r="E78" s="12">
        <f>SUM('3rd Quarter'!E75:G75)</f>
        <v>0</v>
      </c>
      <c r="F78" s="12">
        <f>SUM('4th Quarter'!F78:H78)</f>
        <v>0</v>
      </c>
      <c r="G78" s="61"/>
      <c r="H78" s="12">
        <f>SUM(C78:F78)</f>
        <v>0</v>
      </c>
      <c r="I78" s="12">
        <f>B78-H78</f>
        <v>0</v>
      </c>
    </row>
    <row r="79" spans="1:9" ht="15.75" thickBot="1" x14ac:dyDescent="0.3">
      <c r="A79" s="69" t="s">
        <v>170</v>
      </c>
      <c r="B79" s="20">
        <f>SUM('Master Budget'!B89)</f>
        <v>1622806.8900000001</v>
      </c>
      <c r="C79" s="20">
        <f>SUM('2nd Quarter'!C76)</f>
        <v>0</v>
      </c>
      <c r="D79" s="20">
        <f>SUM('3rd Quarter'!D76)</f>
        <v>0</v>
      </c>
      <c r="E79" s="20">
        <f>SUM('3rd Quarter'!E76:G76)</f>
        <v>0</v>
      </c>
      <c r="F79" s="20">
        <f>SUM('4th Quarter'!F79:H79)</f>
        <v>0</v>
      </c>
      <c r="G79" s="61"/>
      <c r="H79" s="20">
        <f>SUM(C79:F79)</f>
        <v>0</v>
      </c>
      <c r="I79" s="20">
        <f>B79-H79</f>
        <v>1622806.8900000001</v>
      </c>
    </row>
    <row r="80" spans="1:9" ht="15.75" thickTop="1" x14ac:dyDescent="0.25">
      <c r="A80" s="66" t="s">
        <v>363</v>
      </c>
      <c r="B80" s="24">
        <f>SUM('Master Budget'!B90)</f>
        <v>0</v>
      </c>
      <c r="C80" s="24">
        <f>SUM('2nd Quarter'!C77)</f>
        <v>0</v>
      </c>
      <c r="D80" s="24">
        <f>SUM('3rd Quarter'!D77)</f>
        <v>0</v>
      </c>
      <c r="E80" s="24">
        <f>SUM('3rd Quarter'!E77:G77)</f>
        <v>0</v>
      </c>
      <c r="F80" s="24">
        <f>SUM('4th Quarter'!F80:H80)</f>
        <v>0</v>
      </c>
      <c r="G80" s="61"/>
      <c r="H80" s="24">
        <f>SUM(C80:F80)</f>
        <v>0</v>
      </c>
      <c r="I80" s="24">
        <f>B80-H80</f>
        <v>0</v>
      </c>
    </row>
    <row r="81" spans="1:9" x14ac:dyDescent="0.25">
      <c r="A81" s="63"/>
      <c r="B81" s="61"/>
      <c r="C81" s="61"/>
      <c r="D81" s="61"/>
      <c r="E81" s="12"/>
      <c r="F81" s="61"/>
      <c r="G81" s="61"/>
      <c r="H81" s="61"/>
      <c r="I81" s="12"/>
    </row>
    <row r="82" spans="1:9" x14ac:dyDescent="0.25">
      <c r="A82" s="71" t="s">
        <v>75</v>
      </c>
      <c r="B82" s="79">
        <f>SUM('Master Budget'!B106)</f>
        <v>0</v>
      </c>
      <c r="C82" s="79">
        <f>SUM('2nd Quarter'!C79)</f>
        <v>688760.51</v>
      </c>
      <c r="D82" s="79">
        <f>SUM('3rd Quarter'!D79)</f>
        <v>346993.69999999995</v>
      </c>
      <c r="E82" s="79">
        <f>SUM('3rd Quarter'!E79:G79)</f>
        <v>351442.72</v>
      </c>
      <c r="F82" s="79">
        <f>SUM('4th Quarter'!F82:H82)</f>
        <v>126016.98000000001</v>
      </c>
      <c r="G82" s="61"/>
      <c r="H82" s="79">
        <f>SUM(C82:F82)</f>
        <v>1513213.91</v>
      </c>
      <c r="I82" s="79">
        <f>B82-H82</f>
        <v>-1513213.91</v>
      </c>
    </row>
    <row r="83" spans="1:9" x14ac:dyDescent="0.25">
      <c r="A83" s="66"/>
      <c r="B83" s="61"/>
      <c r="C83" s="61"/>
      <c r="D83" s="61"/>
      <c r="E83" s="12"/>
      <c r="F83" s="61"/>
      <c r="G83" s="61"/>
      <c r="H83" s="61"/>
      <c r="I83" s="12"/>
    </row>
    <row r="84" spans="1:9" x14ac:dyDescent="0.25">
      <c r="A84" s="71" t="s">
        <v>76</v>
      </c>
      <c r="B84" s="61"/>
      <c r="C84" s="61"/>
      <c r="D84" s="61"/>
      <c r="E84" s="12"/>
      <c r="F84" s="61"/>
      <c r="G84" s="61"/>
      <c r="H84" s="61"/>
      <c r="I84" s="12"/>
    </row>
    <row r="85" spans="1:9" x14ac:dyDescent="0.25">
      <c r="A85" s="63" t="s">
        <v>171</v>
      </c>
      <c r="B85" s="12">
        <f>SUM('Master Budget'!B101)</f>
        <v>204771.51</v>
      </c>
      <c r="C85" s="12">
        <f>SUM('2nd Quarter'!C82)</f>
        <v>0</v>
      </c>
      <c r="D85" s="12">
        <f>SUM('3rd Quarter'!D82)</f>
        <v>0</v>
      </c>
      <c r="E85" s="12">
        <f>SUM('3rd Quarter'!E82:G82)</f>
        <v>0</v>
      </c>
      <c r="F85" s="12">
        <f>SUM('4th Quarter'!F85:H85)</f>
        <v>0</v>
      </c>
      <c r="G85" s="61"/>
      <c r="H85" s="12">
        <f>SUM(C85:F85)</f>
        <v>0</v>
      </c>
      <c r="I85" s="12">
        <f>B85-H85</f>
        <v>204771.51</v>
      </c>
    </row>
    <row r="86" spans="1:9" x14ac:dyDescent="0.25">
      <c r="A86" s="63" t="s">
        <v>84</v>
      </c>
      <c r="B86" s="12">
        <f>SUM('Master Budget'!B102)</f>
        <v>0</v>
      </c>
      <c r="C86" s="12">
        <f>SUM('2nd Quarter'!C83)</f>
        <v>0</v>
      </c>
      <c r="D86" s="12">
        <f>SUM('3rd Quarter'!D83)</f>
        <v>0</v>
      </c>
      <c r="E86" s="12">
        <f>SUM('3rd Quarter'!E83:G83)</f>
        <v>0</v>
      </c>
      <c r="F86" s="12">
        <f>SUM('4th Quarter'!F86:H86)</f>
        <v>0</v>
      </c>
      <c r="G86" s="61"/>
      <c r="H86" s="12">
        <f>SUM(C86:F86)</f>
        <v>0</v>
      </c>
      <c r="I86" s="12">
        <f>B86-H86</f>
        <v>0</v>
      </c>
    </row>
    <row r="87" spans="1:9" ht="15.75" thickBot="1" x14ac:dyDescent="0.3">
      <c r="A87" s="69" t="s">
        <v>172</v>
      </c>
      <c r="B87" s="20">
        <f>SUM('Master Budget'!B103)</f>
        <v>1827578.4000000001</v>
      </c>
      <c r="C87" s="20">
        <f>SUM('2nd Quarter'!C84)</f>
        <v>0</v>
      </c>
      <c r="D87" s="20">
        <f>SUM('3rd Quarter'!D84)</f>
        <v>0</v>
      </c>
      <c r="E87" s="20">
        <f>SUM('3rd Quarter'!E84:G84)</f>
        <v>0</v>
      </c>
      <c r="F87" s="20">
        <f>SUM('4th Quarter'!F87:H87)</f>
        <v>0</v>
      </c>
      <c r="G87" s="61"/>
      <c r="H87" s="20">
        <f>SUM(C87:F87)</f>
        <v>0</v>
      </c>
      <c r="I87" s="20">
        <f>B87-H87</f>
        <v>1827578.4000000001</v>
      </c>
    </row>
    <row r="88" spans="1:9" ht="15.75" thickTop="1" x14ac:dyDescent="0.25">
      <c r="A88" s="66" t="s">
        <v>364</v>
      </c>
      <c r="B88" s="24">
        <f>SUM('Master Budget'!B104)</f>
        <v>0</v>
      </c>
      <c r="C88" s="24">
        <f>SUM('2nd Quarter'!C85)</f>
        <v>0</v>
      </c>
      <c r="D88" s="24">
        <f>SUM('3rd Quarter'!D85)</f>
        <v>0</v>
      </c>
      <c r="E88" s="24">
        <f>SUM('3rd Quarter'!E85:G85)</f>
        <v>0</v>
      </c>
      <c r="F88" s="24">
        <f>SUM('4th Quarter'!F88:H88)</f>
        <v>0</v>
      </c>
      <c r="G88" s="61"/>
      <c r="H88" s="24">
        <f>SUM(C88:F88)</f>
        <v>0</v>
      </c>
      <c r="I88" s="24">
        <f>B88-H88</f>
        <v>0</v>
      </c>
    </row>
    <row r="89" spans="1:9" ht="15.75" thickBot="1" x14ac:dyDescent="0.3">
      <c r="A89" s="69"/>
      <c r="B89" s="65"/>
      <c r="C89" s="65"/>
      <c r="D89" s="65"/>
      <c r="E89" s="20"/>
      <c r="F89" s="65"/>
      <c r="G89" s="61"/>
      <c r="H89" s="65"/>
      <c r="I89" s="20"/>
    </row>
    <row r="90" spans="1:9" ht="15.75" thickTop="1" x14ac:dyDescent="0.25">
      <c r="A90" s="73" t="s">
        <v>87</v>
      </c>
      <c r="B90" s="24">
        <f>SUM('Master Budget'!B106)</f>
        <v>0</v>
      </c>
      <c r="C90" s="24">
        <f>SUM('2nd Quarter'!C87)</f>
        <v>688760.51</v>
      </c>
      <c r="D90" s="24">
        <f>SUM('3rd Quarter'!D87)</f>
        <v>346993.69999999995</v>
      </c>
      <c r="E90" s="24">
        <f>SUM('3rd Quarter'!E87:G87)</f>
        <v>351442.72</v>
      </c>
      <c r="F90" s="24">
        <f>SUM('4th Quarter'!F90:H90)</f>
        <v>126016.98000000001</v>
      </c>
      <c r="G90" s="61"/>
      <c r="H90" s="24">
        <f>SUM(C90:F90)</f>
        <v>1513213.91</v>
      </c>
      <c r="I90" s="24">
        <f>B90-H90</f>
        <v>-1513213.91</v>
      </c>
    </row>
    <row r="91" spans="1:9" x14ac:dyDescent="0.25">
      <c r="A91" s="71"/>
      <c r="B91" s="61"/>
      <c r="C91" s="61"/>
      <c r="D91" s="61"/>
      <c r="E91" s="12"/>
      <c r="F91" s="61"/>
      <c r="G91" s="61"/>
      <c r="H91" s="61"/>
      <c r="I91"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AC14-F727-495C-B40F-AB7BB3D053A5}">
  <dimension ref="B2:O20"/>
  <sheetViews>
    <sheetView topLeftCell="A2" zoomScale="90" zoomScaleNormal="90" workbookViewId="0">
      <selection activeCell="Q15" sqref="Q15"/>
    </sheetView>
  </sheetViews>
  <sheetFormatPr defaultRowHeight="15" x14ac:dyDescent="0.25"/>
  <cols>
    <col min="2" max="2" width="29.28515625" bestFit="1" customWidth="1"/>
    <col min="3" max="3" width="14.140625" customWidth="1"/>
    <col min="5" max="5" width="10.42578125" bestFit="1" customWidth="1"/>
    <col min="6" max="6" width="10.140625" bestFit="1" customWidth="1"/>
    <col min="15" max="15" width="24.28515625" customWidth="1"/>
  </cols>
  <sheetData>
    <row r="2" spans="2:15" ht="21" x14ac:dyDescent="0.35">
      <c r="B2" s="139" t="s">
        <v>173</v>
      </c>
      <c r="C2" s="139"/>
      <c r="D2" s="139"/>
      <c r="E2" s="139"/>
      <c r="F2" s="139"/>
    </row>
    <row r="4" spans="2:15" ht="15.75" thickBot="1" x14ac:dyDescent="0.3"/>
    <row r="5" spans="2:15" ht="15.75" thickBot="1" x14ac:dyDescent="0.3">
      <c r="B5" s="50" t="s">
        <v>88</v>
      </c>
      <c r="C5" s="51" t="s">
        <v>89</v>
      </c>
      <c r="D5" s="52" t="s">
        <v>90</v>
      </c>
      <c r="E5" s="53" t="s">
        <v>91</v>
      </c>
      <c r="F5" s="53" t="s">
        <v>92</v>
      </c>
      <c r="G5" s="53" t="s">
        <v>93</v>
      </c>
      <c r="H5" s="53" t="s">
        <v>94</v>
      </c>
      <c r="I5" s="53" t="s">
        <v>95</v>
      </c>
      <c r="J5" s="53" t="s">
        <v>96</v>
      </c>
      <c r="K5" s="53" t="s">
        <v>97</v>
      </c>
      <c r="L5" s="53" t="s">
        <v>98</v>
      </c>
      <c r="M5" s="53" t="s">
        <v>99</v>
      </c>
      <c r="N5" s="53" t="s">
        <v>100</v>
      </c>
      <c r="O5" s="54" t="s">
        <v>101</v>
      </c>
    </row>
    <row r="6" spans="2:15" x14ac:dyDescent="0.25">
      <c r="B6" s="55" t="s">
        <v>102</v>
      </c>
      <c r="C6" s="127">
        <v>19275.68</v>
      </c>
      <c r="D6" s="128" t="s">
        <v>174</v>
      </c>
      <c r="E6" s="129"/>
      <c r="F6" s="129"/>
      <c r="G6" s="129"/>
      <c r="H6" s="129"/>
      <c r="I6" s="129"/>
      <c r="J6" s="129"/>
      <c r="K6" s="129"/>
      <c r="L6" s="129"/>
      <c r="M6" s="129"/>
      <c r="N6" s="129"/>
      <c r="O6" s="129"/>
    </row>
    <row r="7" spans="2:15" x14ac:dyDescent="0.25">
      <c r="B7" s="56" t="s">
        <v>175</v>
      </c>
      <c r="C7" s="123">
        <v>902813.6</v>
      </c>
      <c r="D7" s="130" t="s">
        <v>176</v>
      </c>
      <c r="E7" s="126"/>
      <c r="F7" s="126"/>
      <c r="G7" s="126"/>
      <c r="H7" s="126"/>
      <c r="I7" s="126"/>
      <c r="J7" s="126"/>
      <c r="K7" s="126"/>
      <c r="L7" s="126"/>
      <c r="M7" s="126"/>
      <c r="N7" s="126"/>
      <c r="O7" s="126"/>
    </row>
    <row r="8" spans="2:15" x14ac:dyDescent="0.25">
      <c r="B8" s="57" t="s">
        <v>104</v>
      </c>
      <c r="C8" s="16">
        <f>SUM(C6:C7)</f>
        <v>922089.28</v>
      </c>
      <c r="D8" s="16">
        <f t="shared" ref="D8:O8" si="0">SUM(D6:D7)</f>
        <v>0</v>
      </c>
      <c r="E8" s="16">
        <f t="shared" si="0"/>
        <v>0</v>
      </c>
      <c r="F8" s="16">
        <f t="shared" si="0"/>
        <v>0</v>
      </c>
      <c r="G8" s="16">
        <f t="shared" si="0"/>
        <v>0</v>
      </c>
      <c r="H8" s="16">
        <f t="shared" si="0"/>
        <v>0</v>
      </c>
      <c r="I8" s="16">
        <f t="shared" si="0"/>
        <v>0</v>
      </c>
      <c r="J8" s="16">
        <f t="shared" si="0"/>
        <v>0</v>
      </c>
      <c r="K8" s="16">
        <f t="shared" si="0"/>
        <v>0</v>
      </c>
      <c r="L8" s="16">
        <f t="shared" si="0"/>
        <v>0</v>
      </c>
      <c r="M8" s="16">
        <f t="shared" si="0"/>
        <v>0</v>
      </c>
      <c r="N8" s="16">
        <f t="shared" si="0"/>
        <v>0</v>
      </c>
      <c r="O8" s="16">
        <f t="shared" si="0"/>
        <v>0</v>
      </c>
    </row>
    <row r="9" spans="2:15" ht="30" x14ac:dyDescent="0.25">
      <c r="B9" s="58" t="s">
        <v>105</v>
      </c>
      <c r="C9" s="123">
        <v>27267.18</v>
      </c>
      <c r="D9" s="125" t="s">
        <v>177</v>
      </c>
      <c r="E9" s="126"/>
      <c r="F9" s="126"/>
      <c r="G9" s="126"/>
      <c r="H9" s="126"/>
      <c r="I9" s="126"/>
      <c r="J9" s="126"/>
      <c r="K9" s="126"/>
      <c r="L9" s="126"/>
      <c r="M9" s="126"/>
      <c r="N9" s="126"/>
      <c r="O9" s="126"/>
    </row>
    <row r="10" spans="2:15" x14ac:dyDescent="0.25">
      <c r="B10" s="57" t="s">
        <v>106</v>
      </c>
      <c r="C10" s="16">
        <f>SUM(C8:C9)</f>
        <v>949356.46000000008</v>
      </c>
      <c r="D10" s="16">
        <f t="shared" ref="D10:O10" si="1">SUM(D8:D9)</f>
        <v>0</v>
      </c>
      <c r="E10" s="16">
        <f t="shared" si="1"/>
        <v>0</v>
      </c>
      <c r="F10" s="16">
        <f t="shared" si="1"/>
        <v>0</v>
      </c>
      <c r="G10" s="16">
        <f t="shared" si="1"/>
        <v>0</v>
      </c>
      <c r="H10" s="16">
        <f t="shared" si="1"/>
        <v>0</v>
      </c>
      <c r="I10" s="16">
        <f t="shared" si="1"/>
        <v>0</v>
      </c>
      <c r="J10" s="16">
        <f t="shared" si="1"/>
        <v>0</v>
      </c>
      <c r="K10" s="16">
        <f t="shared" si="1"/>
        <v>0</v>
      </c>
      <c r="L10" s="16">
        <f t="shared" si="1"/>
        <v>0</v>
      </c>
      <c r="M10" s="16">
        <f t="shared" si="1"/>
        <v>0</v>
      </c>
      <c r="N10" s="16">
        <f t="shared" si="1"/>
        <v>0</v>
      </c>
      <c r="O10" s="16">
        <f t="shared" si="1"/>
        <v>0</v>
      </c>
    </row>
    <row r="11" spans="2:15" ht="15.75" thickBot="1" x14ac:dyDescent="0.3">
      <c r="B11" s="56"/>
      <c r="C11" s="18"/>
      <c r="D11" s="19"/>
      <c r="E11" s="20"/>
      <c r="F11" s="20"/>
      <c r="G11" s="20"/>
      <c r="H11" s="20"/>
      <c r="I11" s="20"/>
      <c r="J11" s="20"/>
      <c r="K11" s="20"/>
      <c r="L11" s="20"/>
      <c r="M11" s="20"/>
      <c r="N11" s="20"/>
      <c r="O11" s="20"/>
    </row>
    <row r="12" spans="2:15" ht="15.75" thickTop="1" x14ac:dyDescent="0.25">
      <c r="B12" s="56" t="s">
        <v>178</v>
      </c>
      <c r="C12" s="127">
        <v>211188.97</v>
      </c>
      <c r="D12" s="128" t="s">
        <v>179</v>
      </c>
      <c r="E12" s="129"/>
      <c r="F12" s="129"/>
      <c r="G12" s="129"/>
      <c r="H12" s="129"/>
      <c r="I12" s="129"/>
      <c r="J12" s="129"/>
      <c r="K12" s="129"/>
      <c r="L12" s="129"/>
      <c r="M12" s="129"/>
      <c r="N12" s="129"/>
      <c r="O12" s="129"/>
    </row>
    <row r="13" spans="2:15" ht="30" x14ac:dyDescent="0.25">
      <c r="B13" s="58" t="s">
        <v>180</v>
      </c>
      <c r="C13" s="123">
        <v>27499.65</v>
      </c>
      <c r="D13" s="125" t="s">
        <v>181</v>
      </c>
      <c r="E13" s="126"/>
      <c r="F13" s="126"/>
      <c r="G13" s="126"/>
      <c r="H13" s="126"/>
      <c r="I13" s="126"/>
      <c r="J13" s="126"/>
      <c r="K13" s="126"/>
      <c r="L13" s="126"/>
      <c r="M13" s="126"/>
      <c r="N13" s="126"/>
      <c r="O13" s="126"/>
    </row>
    <row r="14" spans="2:15" x14ac:dyDescent="0.25">
      <c r="B14" s="57" t="s">
        <v>110</v>
      </c>
      <c r="C14" s="16">
        <f>SUM(C12:C13)</f>
        <v>238688.62</v>
      </c>
      <c r="D14" s="16">
        <f t="shared" ref="D14:O14" si="2">SUM(D12:D13)</f>
        <v>0</v>
      </c>
      <c r="E14" s="16">
        <f t="shared" si="2"/>
        <v>0</v>
      </c>
      <c r="F14" s="16">
        <f t="shared" si="2"/>
        <v>0</v>
      </c>
      <c r="G14" s="16">
        <f t="shared" si="2"/>
        <v>0</v>
      </c>
      <c r="H14" s="16">
        <f t="shared" si="2"/>
        <v>0</v>
      </c>
      <c r="I14" s="16">
        <f t="shared" si="2"/>
        <v>0</v>
      </c>
      <c r="J14" s="16">
        <f t="shared" si="2"/>
        <v>0</v>
      </c>
      <c r="K14" s="16">
        <f t="shared" si="2"/>
        <v>0</v>
      </c>
      <c r="L14" s="16">
        <f t="shared" si="2"/>
        <v>0</v>
      </c>
      <c r="M14" s="16">
        <f t="shared" si="2"/>
        <v>0</v>
      </c>
      <c r="N14" s="16">
        <f t="shared" si="2"/>
        <v>0</v>
      </c>
      <c r="O14" s="16">
        <f t="shared" si="2"/>
        <v>0</v>
      </c>
    </row>
    <row r="15" spans="2:15" ht="30.75" thickBot="1" x14ac:dyDescent="0.3">
      <c r="B15" s="59" t="s">
        <v>111</v>
      </c>
      <c r="C15" s="60">
        <f>SUM(C10+C14)</f>
        <v>1188045.08</v>
      </c>
      <c r="D15" s="60">
        <f t="shared" ref="D15:O15" si="3">SUM(D10+D14)</f>
        <v>0</v>
      </c>
      <c r="E15" s="60">
        <f t="shared" si="3"/>
        <v>0</v>
      </c>
      <c r="F15" s="60">
        <f t="shared" si="3"/>
        <v>0</v>
      </c>
      <c r="G15" s="60">
        <f t="shared" si="3"/>
        <v>0</v>
      </c>
      <c r="H15" s="60">
        <f t="shared" si="3"/>
        <v>0</v>
      </c>
      <c r="I15" s="60">
        <f t="shared" si="3"/>
        <v>0</v>
      </c>
      <c r="J15" s="60">
        <f t="shared" si="3"/>
        <v>0</v>
      </c>
      <c r="K15" s="60">
        <f t="shared" si="3"/>
        <v>0</v>
      </c>
      <c r="L15" s="60">
        <f t="shared" si="3"/>
        <v>0</v>
      </c>
      <c r="M15" s="60">
        <f t="shared" si="3"/>
        <v>0</v>
      </c>
      <c r="N15" s="60">
        <f t="shared" si="3"/>
        <v>0</v>
      </c>
      <c r="O15" s="60">
        <f t="shared" si="3"/>
        <v>0</v>
      </c>
    </row>
    <row r="20" spans="2:10" x14ac:dyDescent="0.25">
      <c r="B20" s="140" t="s">
        <v>182</v>
      </c>
      <c r="C20" s="140"/>
      <c r="D20" s="140"/>
      <c r="E20" s="140"/>
      <c r="F20" s="140"/>
      <c r="G20" s="140"/>
      <c r="H20" s="140"/>
      <c r="I20" s="140"/>
      <c r="J20" s="140"/>
    </row>
  </sheetData>
  <mergeCells count="2">
    <mergeCell ref="B2:F2"/>
    <mergeCell ref="B20:J20"/>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BC77-DEF0-4BBD-BE40-0F6F489CDA48}">
  <dimension ref="C2:H199"/>
  <sheetViews>
    <sheetView topLeftCell="A94" workbookViewId="0">
      <selection activeCell="F104" sqref="F104"/>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c r="G4" s="86"/>
      <c r="H4" s="86"/>
    </row>
    <row r="5" spans="3:8" x14ac:dyDescent="0.25">
      <c r="C5" s="61"/>
      <c r="D5" s="89" t="s">
        <v>185</v>
      </c>
      <c r="E5" s="86"/>
      <c r="F5" s="86"/>
      <c r="G5" s="86"/>
      <c r="H5" s="86"/>
    </row>
    <row r="6" spans="3:8" x14ac:dyDescent="0.25">
      <c r="C6" s="61"/>
      <c r="D6" s="90" t="s">
        <v>186</v>
      </c>
      <c r="E6" s="86"/>
      <c r="F6" s="88"/>
      <c r="G6" s="86"/>
      <c r="H6" s="86"/>
    </row>
    <row r="7" spans="3:8" x14ac:dyDescent="0.25">
      <c r="C7" s="61"/>
      <c r="D7" s="90" t="s">
        <v>187</v>
      </c>
      <c r="E7" s="86"/>
      <c r="F7" s="88">
        <v>6.17</v>
      </c>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56.93</v>
      </c>
      <c r="G10" s="86"/>
      <c r="H10" s="86"/>
    </row>
    <row r="11" spans="3:8" x14ac:dyDescent="0.25">
      <c r="C11" s="61"/>
      <c r="D11" s="90" t="s">
        <v>191</v>
      </c>
      <c r="E11" s="91"/>
      <c r="F11" s="88"/>
      <c r="G11" s="86"/>
      <c r="H11" s="86"/>
    </row>
    <row r="12" spans="3:8" x14ac:dyDescent="0.25">
      <c r="C12" s="61"/>
      <c r="D12" s="90" t="s">
        <v>192</v>
      </c>
      <c r="E12" s="91"/>
      <c r="F12" s="88"/>
      <c r="G12" s="86"/>
      <c r="H12" s="86"/>
    </row>
    <row r="13" spans="3:8" x14ac:dyDescent="0.25">
      <c r="C13" s="61"/>
      <c r="D13" s="90" t="s">
        <v>193</v>
      </c>
      <c r="E13" s="91"/>
      <c r="F13" s="88">
        <v>250</v>
      </c>
      <c r="G13" s="86"/>
      <c r="H13" s="86"/>
    </row>
    <row r="14" spans="3:8" x14ac:dyDescent="0.25">
      <c r="C14" s="61"/>
      <c r="D14" s="90" t="s">
        <v>194</v>
      </c>
      <c r="E14" s="91"/>
      <c r="F14" s="88">
        <v>-10</v>
      </c>
      <c r="G14" s="86"/>
      <c r="H14" s="86"/>
    </row>
    <row r="15" spans="3:8" x14ac:dyDescent="0.25">
      <c r="C15" s="61"/>
      <c r="D15" s="90" t="s">
        <v>195</v>
      </c>
      <c r="E15" s="91"/>
      <c r="F15" s="88">
        <v>270</v>
      </c>
      <c r="G15" s="86"/>
      <c r="H15" s="86"/>
    </row>
    <row r="16" spans="3:8" x14ac:dyDescent="0.25">
      <c r="C16" s="61"/>
      <c r="D16" s="90" t="s">
        <v>196</v>
      </c>
      <c r="E16" s="91"/>
      <c r="F16" s="88">
        <v>242</v>
      </c>
      <c r="G16" s="86"/>
      <c r="H16" s="86"/>
    </row>
    <row r="17" spans="3:8" ht="17.25" customHeight="1" x14ac:dyDescent="0.25">
      <c r="C17" s="61"/>
      <c r="D17" s="90" t="s">
        <v>197</v>
      </c>
      <c r="E17" s="91"/>
      <c r="F17" s="88">
        <v>46.46</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v>43.77</v>
      </c>
      <c r="G20" s="86"/>
      <c r="H20" s="86"/>
    </row>
    <row r="21" spans="3:8" x14ac:dyDescent="0.25">
      <c r="C21" s="61"/>
      <c r="D21" s="92" t="s">
        <v>201</v>
      </c>
      <c r="E21" s="93"/>
      <c r="F21" s="86"/>
      <c r="G21" s="94">
        <f>SUM(F6:F20)</f>
        <v>905.33</v>
      </c>
      <c r="H21" s="86"/>
    </row>
    <row r="22" spans="3:8" ht="18.75" x14ac:dyDescent="0.3">
      <c r="C22" s="85" t="s">
        <v>14</v>
      </c>
      <c r="D22" s="87"/>
      <c r="E22" s="86"/>
      <c r="F22" s="86"/>
      <c r="G22" s="86"/>
      <c r="H22" s="94">
        <f>SUM(F4+G21)</f>
        <v>905.33</v>
      </c>
    </row>
    <row r="23" spans="3:8" ht="18.75" x14ac:dyDescent="0.3">
      <c r="C23" s="85" t="s">
        <v>202</v>
      </c>
      <c r="D23" s="87"/>
      <c r="E23" s="86"/>
      <c r="F23" s="86"/>
      <c r="G23" s="86"/>
      <c r="H23" s="94">
        <f>H22</f>
        <v>905.33</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315807.33</v>
      </c>
      <c r="H26" s="86"/>
    </row>
    <row r="27" spans="3:8" x14ac:dyDescent="0.25">
      <c r="C27" s="61"/>
      <c r="D27" s="87" t="s">
        <v>205</v>
      </c>
      <c r="E27" s="86"/>
      <c r="F27" s="86"/>
      <c r="G27" s="88"/>
      <c r="H27" s="86"/>
    </row>
    <row r="28" spans="3:8" x14ac:dyDescent="0.25">
      <c r="C28" s="61"/>
      <c r="D28" s="87" t="s">
        <v>206</v>
      </c>
      <c r="E28" s="86"/>
      <c r="F28" s="86"/>
      <c r="G28" s="88">
        <v>29</v>
      </c>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323.8</v>
      </c>
      <c r="G31" s="86"/>
      <c r="H31" s="86"/>
    </row>
    <row r="32" spans="3:8" x14ac:dyDescent="0.25">
      <c r="C32" s="61"/>
      <c r="D32" s="90" t="s">
        <v>210</v>
      </c>
      <c r="E32" s="91"/>
      <c r="F32" s="88">
        <v>18</v>
      </c>
      <c r="G32" s="86"/>
      <c r="H32" s="86"/>
    </row>
    <row r="33" spans="3:8" x14ac:dyDescent="0.25">
      <c r="C33" s="61"/>
      <c r="D33" s="90" t="s">
        <v>211</v>
      </c>
      <c r="E33" s="91"/>
      <c r="F33" s="88">
        <v>493.02</v>
      </c>
      <c r="G33" s="86"/>
      <c r="H33" s="86"/>
    </row>
    <row r="34" spans="3:8" x14ac:dyDescent="0.25">
      <c r="C34" s="61"/>
      <c r="D34" s="90" t="s">
        <v>212</v>
      </c>
      <c r="E34" s="91"/>
      <c r="F34" s="88">
        <v>2030.86</v>
      </c>
      <c r="G34" s="86"/>
      <c r="H34" s="86"/>
    </row>
    <row r="35" spans="3:8" x14ac:dyDescent="0.25">
      <c r="C35" s="61"/>
      <c r="D35" s="95" t="s">
        <v>213</v>
      </c>
      <c r="E35" s="91"/>
      <c r="F35" s="86"/>
      <c r="G35" s="94">
        <f>SUM(F30:F34)</f>
        <v>2865.68</v>
      </c>
      <c r="H35" s="86"/>
    </row>
    <row r="36" spans="3:8" x14ac:dyDescent="0.25">
      <c r="C36" s="61"/>
      <c r="D36" s="90"/>
      <c r="E36" s="91"/>
      <c r="F36" s="86"/>
      <c r="G36" s="86"/>
      <c r="H36" s="86"/>
    </row>
    <row r="37" spans="3:8" x14ac:dyDescent="0.25">
      <c r="C37" s="61"/>
      <c r="D37" s="92" t="s">
        <v>214</v>
      </c>
      <c r="E37" s="93"/>
      <c r="F37" s="86"/>
      <c r="G37" s="86"/>
      <c r="H37" s="86"/>
    </row>
    <row r="38" spans="3:8" x14ac:dyDescent="0.25">
      <c r="C38" s="61"/>
      <c r="D38" s="90" t="s">
        <v>215</v>
      </c>
      <c r="E38" s="91"/>
      <c r="F38" s="88">
        <v>389.99</v>
      </c>
      <c r="G38" s="86"/>
      <c r="H38" s="86"/>
    </row>
    <row r="39" spans="3:8" x14ac:dyDescent="0.25">
      <c r="C39" s="61"/>
      <c r="D39" s="90" t="s">
        <v>216</v>
      </c>
      <c r="E39" s="91"/>
      <c r="F39" s="88">
        <v>2526.77</v>
      </c>
      <c r="G39" s="86"/>
      <c r="H39" s="86"/>
    </row>
    <row r="40" spans="3:8" x14ac:dyDescent="0.25">
      <c r="C40" s="61"/>
      <c r="D40" s="90" t="s">
        <v>217</v>
      </c>
      <c r="E40" s="91"/>
      <c r="F40" s="88"/>
      <c r="G40" s="86"/>
      <c r="H40" s="86"/>
    </row>
    <row r="41" spans="3:8" x14ac:dyDescent="0.25">
      <c r="C41" s="61"/>
      <c r="D41" s="90" t="s">
        <v>218</v>
      </c>
      <c r="E41" s="91"/>
      <c r="F41" s="88"/>
      <c r="G41" s="86"/>
      <c r="H41" s="86"/>
    </row>
    <row r="42" spans="3:8" x14ac:dyDescent="0.25">
      <c r="C42" s="61"/>
      <c r="D42" s="90" t="s">
        <v>219</v>
      </c>
      <c r="E42" s="91"/>
      <c r="F42" s="88">
        <v>7658.33</v>
      </c>
      <c r="G42" s="86"/>
      <c r="H42" s="86"/>
    </row>
    <row r="43" spans="3:8" x14ac:dyDescent="0.25">
      <c r="C43" s="61"/>
      <c r="D43" s="90" t="s">
        <v>220</v>
      </c>
      <c r="E43" s="91"/>
      <c r="F43" s="88">
        <v>1146.3399999999999</v>
      </c>
      <c r="G43" s="86"/>
      <c r="H43" s="86"/>
    </row>
    <row r="44" spans="3:8" x14ac:dyDescent="0.25">
      <c r="C44" s="61"/>
      <c r="D44" s="90" t="s">
        <v>221</v>
      </c>
      <c r="E44" s="91"/>
      <c r="F44" s="88"/>
      <c r="G44" s="86"/>
      <c r="H44" s="86"/>
    </row>
    <row r="45" spans="3:8" x14ac:dyDescent="0.25">
      <c r="C45" s="61"/>
      <c r="D45" s="90" t="s">
        <v>222</v>
      </c>
      <c r="E45" s="91"/>
      <c r="F45" s="88"/>
      <c r="G45" s="86"/>
      <c r="H45" s="86"/>
    </row>
    <row r="46" spans="3:8" x14ac:dyDescent="0.25">
      <c r="C46" s="61"/>
      <c r="D46" s="90" t="s">
        <v>223</v>
      </c>
      <c r="E46" s="91"/>
      <c r="F46" s="88">
        <v>25</v>
      </c>
      <c r="G46" s="86"/>
      <c r="H46" s="86"/>
    </row>
    <row r="47" spans="3:8" x14ac:dyDescent="0.25">
      <c r="C47" s="61"/>
      <c r="D47" s="90" t="s">
        <v>224</v>
      </c>
      <c r="E47" s="91"/>
      <c r="F47" s="88">
        <v>212.9</v>
      </c>
      <c r="G47" s="86"/>
      <c r="H47" s="86"/>
    </row>
    <row r="48" spans="3:8" x14ac:dyDescent="0.25">
      <c r="C48" s="61"/>
      <c r="D48" s="90" t="s">
        <v>225</v>
      </c>
      <c r="E48" s="91"/>
      <c r="F48" s="88">
        <v>45.08</v>
      </c>
      <c r="G48" s="86"/>
      <c r="H48" s="86"/>
    </row>
    <row r="49" spans="3:8" x14ac:dyDescent="0.25">
      <c r="C49" s="61"/>
      <c r="D49" s="90" t="s">
        <v>226</v>
      </c>
      <c r="E49" s="91"/>
      <c r="F49" s="88">
        <v>65.16</v>
      </c>
      <c r="G49" s="86"/>
      <c r="H49" s="86"/>
    </row>
    <row r="50" spans="3:8" x14ac:dyDescent="0.25">
      <c r="C50" s="61"/>
      <c r="D50" s="90" t="s">
        <v>227</v>
      </c>
      <c r="E50" s="91"/>
      <c r="F50" s="88">
        <v>17953.689999999999</v>
      </c>
      <c r="G50" s="86"/>
      <c r="H50" s="86"/>
    </row>
    <row r="51" spans="3:8" x14ac:dyDescent="0.25">
      <c r="C51" s="61"/>
      <c r="D51" s="90" t="s">
        <v>228</v>
      </c>
      <c r="E51" s="91"/>
      <c r="F51" s="88">
        <v>5923.18</v>
      </c>
      <c r="G51" s="86"/>
      <c r="H51" s="86"/>
    </row>
    <row r="52" spans="3:8" x14ac:dyDescent="0.25">
      <c r="C52" s="61"/>
      <c r="D52" s="90" t="s">
        <v>229</v>
      </c>
      <c r="E52" s="91"/>
      <c r="F52" s="88"/>
      <c r="G52" s="86"/>
      <c r="H52" s="86"/>
    </row>
    <row r="53" spans="3:8" x14ac:dyDescent="0.25">
      <c r="C53" s="61"/>
      <c r="D53" s="95" t="s">
        <v>230</v>
      </c>
      <c r="E53" s="91"/>
      <c r="F53" s="86"/>
      <c r="G53" s="94">
        <f>SUM(F38:F52)</f>
        <v>35946.44</v>
      </c>
      <c r="H53" s="86"/>
    </row>
    <row r="54" spans="3:8" x14ac:dyDescent="0.25">
      <c r="C54" s="61"/>
      <c r="D54" s="90"/>
      <c r="E54" s="91"/>
      <c r="F54" s="86"/>
      <c r="G54" s="86"/>
      <c r="H54" s="86"/>
    </row>
    <row r="55" spans="3:8" x14ac:dyDescent="0.25">
      <c r="C55" s="61"/>
      <c r="D55" s="92" t="s">
        <v>231</v>
      </c>
      <c r="E55" s="93"/>
      <c r="F55" s="86"/>
      <c r="G55" s="86"/>
      <c r="H55" s="86"/>
    </row>
    <row r="56" spans="3:8" x14ac:dyDescent="0.25">
      <c r="C56" s="61"/>
      <c r="D56" s="90" t="s">
        <v>232</v>
      </c>
      <c r="E56" s="91"/>
      <c r="F56" s="88">
        <v>6074.69</v>
      </c>
      <c r="G56" s="86"/>
      <c r="H56" s="86"/>
    </row>
    <row r="57" spans="3:8" x14ac:dyDescent="0.25">
      <c r="C57" s="61"/>
      <c r="D57" s="90" t="s">
        <v>233</v>
      </c>
      <c r="E57" s="91"/>
      <c r="F57" s="88">
        <v>7766.93</v>
      </c>
      <c r="G57" s="86"/>
      <c r="H57" s="86"/>
    </row>
    <row r="58" spans="3:8" x14ac:dyDescent="0.25">
      <c r="C58" s="61"/>
      <c r="D58" s="90" t="s">
        <v>234</v>
      </c>
      <c r="E58" s="91"/>
      <c r="F58" s="88">
        <v>12642</v>
      </c>
      <c r="G58" s="86"/>
      <c r="H58" s="86"/>
    </row>
    <row r="59" spans="3:8" x14ac:dyDescent="0.25">
      <c r="C59" s="61"/>
      <c r="D59" s="90" t="s">
        <v>235</v>
      </c>
      <c r="E59" s="91"/>
      <c r="F59" s="88">
        <v>22495</v>
      </c>
      <c r="G59" s="86"/>
      <c r="H59" s="86"/>
    </row>
    <row r="60" spans="3:8" x14ac:dyDescent="0.25">
      <c r="C60" s="61"/>
      <c r="D60" s="90" t="s">
        <v>236</v>
      </c>
      <c r="E60" s="91"/>
      <c r="F60" s="88">
        <v>2296</v>
      </c>
      <c r="G60" s="86"/>
      <c r="H60" s="86"/>
    </row>
    <row r="61" spans="3:8" x14ac:dyDescent="0.25">
      <c r="C61" s="61"/>
      <c r="D61" s="95" t="s">
        <v>237</v>
      </c>
      <c r="E61" s="91"/>
      <c r="F61" s="86"/>
      <c r="G61" s="94">
        <f>SUM(F56:F60)</f>
        <v>51274.619999999995</v>
      </c>
      <c r="H61" s="86"/>
    </row>
    <row r="62" spans="3:8" x14ac:dyDescent="0.25">
      <c r="C62" s="61"/>
      <c r="D62" s="90"/>
      <c r="E62" s="91"/>
      <c r="F62" s="86"/>
      <c r="G62" s="86"/>
      <c r="H62" s="86"/>
    </row>
    <row r="63" spans="3:8" x14ac:dyDescent="0.25">
      <c r="C63" s="61"/>
      <c r="D63" s="92" t="s">
        <v>238</v>
      </c>
      <c r="E63" s="93"/>
      <c r="F63" s="86"/>
      <c r="G63" s="86"/>
      <c r="H63" s="86"/>
    </row>
    <row r="64" spans="3:8" x14ac:dyDescent="0.25">
      <c r="C64" s="61"/>
      <c r="D64" s="90" t="s">
        <v>239</v>
      </c>
      <c r="E64" s="91"/>
      <c r="F64" s="88"/>
      <c r="G64" s="86"/>
      <c r="H64" s="86"/>
    </row>
    <row r="65" spans="3:8" x14ac:dyDescent="0.25">
      <c r="C65" s="61"/>
      <c r="D65" s="90" t="s">
        <v>240</v>
      </c>
      <c r="E65" s="91"/>
      <c r="F65" s="88"/>
      <c r="G65" s="86"/>
      <c r="H65" s="86"/>
    </row>
    <row r="66" spans="3:8" x14ac:dyDescent="0.25">
      <c r="C66" s="61"/>
      <c r="D66" s="90" t="s">
        <v>241</v>
      </c>
      <c r="E66" s="91"/>
      <c r="F66" s="88"/>
      <c r="G66" s="86"/>
      <c r="H66" s="86"/>
    </row>
    <row r="67" spans="3:8" x14ac:dyDescent="0.25">
      <c r="C67" s="61"/>
      <c r="D67" s="90" t="s">
        <v>242</v>
      </c>
      <c r="E67" s="91"/>
      <c r="F67" s="88"/>
      <c r="G67" s="86"/>
      <c r="H67" s="86"/>
    </row>
    <row r="68" spans="3:8" x14ac:dyDescent="0.25">
      <c r="C68" s="61"/>
      <c r="D68" s="95" t="s">
        <v>243</v>
      </c>
      <c r="E68" s="91"/>
      <c r="F68" s="86"/>
      <c r="G68" s="94">
        <f>SUM(F64:F67)</f>
        <v>0</v>
      </c>
      <c r="H68" s="86"/>
    </row>
    <row r="69" spans="3:8" x14ac:dyDescent="0.25">
      <c r="C69" s="61"/>
      <c r="D69" s="87"/>
      <c r="E69" s="86"/>
      <c r="F69" s="86"/>
      <c r="G69" s="86"/>
      <c r="H69" s="86"/>
    </row>
    <row r="70" spans="3:8" x14ac:dyDescent="0.25">
      <c r="C70" s="61"/>
      <c r="D70" s="92" t="s">
        <v>244</v>
      </c>
      <c r="E70" s="93"/>
      <c r="F70" s="86"/>
      <c r="G70" s="86"/>
      <c r="H70" s="86"/>
    </row>
    <row r="71" spans="3:8" x14ac:dyDescent="0.25">
      <c r="C71" s="61"/>
      <c r="D71" s="90" t="s">
        <v>245</v>
      </c>
      <c r="E71" s="91"/>
      <c r="F71" s="88">
        <v>442.61</v>
      </c>
      <c r="G71" s="86"/>
      <c r="H71" s="86"/>
    </row>
    <row r="72" spans="3:8" x14ac:dyDescent="0.25">
      <c r="C72" s="61"/>
      <c r="D72" s="90" t="s">
        <v>246</v>
      </c>
      <c r="E72" s="91"/>
      <c r="F72" s="88"/>
      <c r="G72" s="86"/>
      <c r="H72" s="86"/>
    </row>
    <row r="73" spans="3:8" x14ac:dyDescent="0.25">
      <c r="C73" s="61"/>
      <c r="D73" s="92" t="s">
        <v>247</v>
      </c>
      <c r="E73" s="93"/>
      <c r="F73" s="86"/>
      <c r="G73" s="86"/>
      <c r="H73" s="86"/>
    </row>
    <row r="74" spans="3:8" x14ac:dyDescent="0.25">
      <c r="C74" s="61"/>
      <c r="D74" s="90" t="s">
        <v>248</v>
      </c>
      <c r="E74" s="88"/>
      <c r="F74" s="86"/>
      <c r="G74" s="86"/>
      <c r="H74" s="86"/>
    </row>
    <row r="75" spans="3:8" x14ac:dyDescent="0.25">
      <c r="C75" s="61"/>
      <c r="D75" s="90" t="s">
        <v>249</v>
      </c>
      <c r="E75" s="88">
        <v>97.47</v>
      </c>
      <c r="F75" s="86"/>
      <c r="G75" s="86"/>
      <c r="H75" s="86"/>
    </row>
    <row r="76" spans="3:8" x14ac:dyDescent="0.25">
      <c r="C76" s="61"/>
      <c r="D76" s="92" t="s">
        <v>250</v>
      </c>
      <c r="E76" s="86"/>
      <c r="F76" s="94">
        <f>SUM(E74:E75)</f>
        <v>97.47</v>
      </c>
      <c r="G76" s="86"/>
      <c r="H76" s="86"/>
    </row>
    <row r="77" spans="3:8" x14ac:dyDescent="0.25">
      <c r="C77" s="61"/>
      <c r="D77" s="87"/>
      <c r="E77" s="86"/>
      <c r="F77" s="86"/>
      <c r="G77" s="86"/>
      <c r="H77" s="86"/>
    </row>
    <row r="78" spans="3:8" x14ac:dyDescent="0.25">
      <c r="C78" s="61"/>
      <c r="D78" s="90" t="s">
        <v>251</v>
      </c>
      <c r="E78" s="86"/>
      <c r="F78" s="88"/>
      <c r="G78" s="86"/>
      <c r="H78" s="86"/>
    </row>
    <row r="79" spans="3:8" x14ac:dyDescent="0.25">
      <c r="C79" s="61"/>
      <c r="D79" s="90" t="s">
        <v>252</v>
      </c>
      <c r="E79" s="86"/>
      <c r="F79" s="88"/>
      <c r="G79" s="86"/>
      <c r="H79" s="86"/>
    </row>
    <row r="80" spans="3:8" x14ac:dyDescent="0.25">
      <c r="C80" s="61"/>
      <c r="D80" s="90" t="s">
        <v>253</v>
      </c>
      <c r="E80" s="86"/>
      <c r="F80" s="88">
        <v>0.25</v>
      </c>
      <c r="G80" s="86"/>
      <c r="H80" s="86"/>
    </row>
    <row r="81" spans="3:8" x14ac:dyDescent="0.25">
      <c r="C81" s="61"/>
      <c r="D81" s="90" t="s">
        <v>254</v>
      </c>
      <c r="E81" s="86"/>
      <c r="F81" s="88">
        <v>69.72</v>
      </c>
      <c r="G81" s="86"/>
      <c r="H81" s="86"/>
    </row>
    <row r="82" spans="3:8" x14ac:dyDescent="0.25">
      <c r="C82" s="61"/>
      <c r="D82" s="90" t="s">
        <v>255</v>
      </c>
      <c r="E82" s="86"/>
      <c r="F82" s="88">
        <v>100</v>
      </c>
      <c r="G82" s="86"/>
      <c r="H82" s="86"/>
    </row>
    <row r="83" spans="3:8" x14ac:dyDescent="0.25">
      <c r="C83" s="61"/>
      <c r="D83" s="90" t="s">
        <v>256</v>
      </c>
      <c r="E83" s="86"/>
      <c r="F83" s="88">
        <v>175</v>
      </c>
      <c r="G83" s="86"/>
      <c r="H83" s="86"/>
    </row>
    <row r="84" spans="3:8" x14ac:dyDescent="0.25">
      <c r="C84" s="61"/>
      <c r="D84" s="90" t="s">
        <v>257</v>
      </c>
      <c r="E84" s="86"/>
      <c r="F84" s="88"/>
      <c r="G84" s="86"/>
      <c r="H84" s="86"/>
    </row>
    <row r="85" spans="3:8" x14ac:dyDescent="0.25">
      <c r="C85" s="61"/>
      <c r="D85" s="90" t="s">
        <v>258</v>
      </c>
      <c r="E85" s="86"/>
      <c r="F85" s="88">
        <v>57.2</v>
      </c>
      <c r="G85" s="86"/>
      <c r="H85" s="86"/>
    </row>
    <row r="86" spans="3:8" x14ac:dyDescent="0.25">
      <c r="C86" s="61"/>
      <c r="D86" s="90" t="s">
        <v>259</v>
      </c>
      <c r="E86" s="86"/>
      <c r="F86" s="88">
        <v>402.22</v>
      </c>
      <c r="G86" s="86"/>
      <c r="H86" s="86"/>
    </row>
    <row r="87" spans="3:8" x14ac:dyDescent="0.25">
      <c r="C87" s="61"/>
      <c r="D87" s="90" t="s">
        <v>260</v>
      </c>
      <c r="E87" s="86"/>
      <c r="F87" s="88">
        <v>1272.5</v>
      </c>
      <c r="G87" s="86"/>
      <c r="H87" s="86"/>
    </row>
    <row r="88" spans="3:8" x14ac:dyDescent="0.25">
      <c r="C88" s="61"/>
      <c r="D88" s="95" t="s">
        <v>261</v>
      </c>
      <c r="E88" s="86"/>
      <c r="F88" s="86"/>
      <c r="G88" s="94">
        <f>SUM(F71:F87)</f>
        <v>2616.9700000000003</v>
      </c>
      <c r="H88" s="86"/>
    </row>
    <row r="89" spans="3:8" x14ac:dyDescent="0.25">
      <c r="C89" s="61"/>
      <c r="D89" s="87"/>
      <c r="E89" s="86"/>
      <c r="F89" s="86"/>
      <c r="G89" s="86"/>
      <c r="H89" s="86"/>
    </row>
    <row r="90" spans="3:8" x14ac:dyDescent="0.25">
      <c r="C90" s="61"/>
      <c r="D90" s="92" t="s">
        <v>262</v>
      </c>
      <c r="E90" s="86"/>
      <c r="F90" s="86"/>
      <c r="G90" s="86"/>
      <c r="H90" s="86"/>
    </row>
    <row r="91" spans="3:8" x14ac:dyDescent="0.25">
      <c r="C91" s="61"/>
      <c r="D91" s="90" t="s">
        <v>263</v>
      </c>
      <c r="F91" s="88"/>
      <c r="G91" s="86"/>
      <c r="H91" s="86"/>
    </row>
    <row r="92" spans="3:8" x14ac:dyDescent="0.25">
      <c r="C92" s="61"/>
      <c r="D92" s="90" t="s">
        <v>264</v>
      </c>
      <c r="F92" s="88"/>
      <c r="G92" s="86"/>
      <c r="H92" s="86"/>
    </row>
    <row r="93" spans="3:8" x14ac:dyDescent="0.25">
      <c r="C93" s="61"/>
      <c r="D93" s="90" t="s">
        <v>265</v>
      </c>
      <c r="F93" s="88">
        <v>1370.99</v>
      </c>
      <c r="G93" s="86"/>
      <c r="H93" s="86"/>
    </row>
    <row r="94" spans="3:8" x14ac:dyDescent="0.25">
      <c r="C94" s="61"/>
      <c r="D94" s="95" t="s">
        <v>266</v>
      </c>
      <c r="E94" s="86"/>
      <c r="G94" s="94">
        <f>SUM(F91:F93)</f>
        <v>1370.99</v>
      </c>
      <c r="H94" s="86"/>
    </row>
    <row r="95" spans="3:8" x14ac:dyDescent="0.25">
      <c r="C95" s="61"/>
      <c r="D95" s="87"/>
      <c r="E95" s="86"/>
      <c r="F95" s="86"/>
      <c r="G95" s="86"/>
      <c r="H95" s="86"/>
    </row>
    <row r="96" spans="3:8" x14ac:dyDescent="0.25">
      <c r="C96" s="61"/>
      <c r="D96" s="92" t="s">
        <v>267</v>
      </c>
      <c r="E96" s="86"/>
      <c r="F96" s="86"/>
      <c r="G96" s="86"/>
      <c r="H96" s="86"/>
    </row>
    <row r="97" spans="3:8" x14ac:dyDescent="0.25">
      <c r="C97" s="61"/>
      <c r="D97" s="90" t="s">
        <v>268</v>
      </c>
      <c r="E97" s="86"/>
      <c r="F97" s="88"/>
      <c r="G97" s="86"/>
      <c r="H97" s="86"/>
    </row>
    <row r="98" spans="3:8" x14ac:dyDescent="0.25">
      <c r="C98" s="61"/>
      <c r="D98" s="90" t="s">
        <v>269</v>
      </c>
      <c r="E98" s="86"/>
      <c r="F98" s="88"/>
      <c r="G98" s="86"/>
      <c r="H98" s="86"/>
    </row>
    <row r="99" spans="3:8" x14ac:dyDescent="0.25">
      <c r="C99" s="61"/>
      <c r="D99" s="90" t="s">
        <v>270</v>
      </c>
      <c r="E99" s="86"/>
      <c r="F99" s="88"/>
      <c r="G99" s="86"/>
      <c r="H99" s="86"/>
    </row>
    <row r="100" spans="3:8" x14ac:dyDescent="0.25">
      <c r="C100" s="61"/>
      <c r="D100" s="90" t="s">
        <v>271</v>
      </c>
      <c r="E100" s="86"/>
      <c r="F100" s="88"/>
      <c r="G100" s="86"/>
      <c r="H100" s="86"/>
    </row>
    <row r="101" spans="3:8" x14ac:dyDescent="0.25">
      <c r="C101" s="61"/>
      <c r="D101" s="90" t="s">
        <v>272</v>
      </c>
      <c r="E101" s="86"/>
      <c r="F101" s="88"/>
      <c r="G101" s="86"/>
      <c r="H101" s="86"/>
    </row>
    <row r="102" spans="3:8" x14ac:dyDescent="0.25">
      <c r="C102" s="61"/>
      <c r="D102" s="90" t="s">
        <v>273</v>
      </c>
      <c r="E102" s="86"/>
      <c r="F102" s="88"/>
      <c r="G102" s="86"/>
      <c r="H102" s="86"/>
    </row>
    <row r="103" spans="3:8" x14ac:dyDescent="0.25">
      <c r="C103" s="61"/>
      <c r="D103" s="90" t="s">
        <v>274</v>
      </c>
      <c r="E103" s="86"/>
      <c r="F103" s="88"/>
      <c r="G103" s="86"/>
      <c r="H103" s="86"/>
    </row>
    <row r="104" spans="3:8" x14ac:dyDescent="0.25">
      <c r="C104" s="61"/>
      <c r="D104" s="90" t="s">
        <v>61</v>
      </c>
      <c r="E104" s="86"/>
      <c r="F104" s="88">
        <v>317190.36</v>
      </c>
      <c r="G104" s="86"/>
      <c r="H104" s="86"/>
    </row>
    <row r="105" spans="3:8" x14ac:dyDescent="0.25">
      <c r="C105" s="61"/>
      <c r="D105" s="90" t="s">
        <v>275</v>
      </c>
      <c r="E105" s="86"/>
      <c r="F105" s="88"/>
      <c r="G105" s="86"/>
      <c r="H105" s="86"/>
    </row>
    <row r="106" spans="3:8" x14ac:dyDescent="0.25">
      <c r="C106" s="61"/>
      <c r="D106" s="90" t="s">
        <v>276</v>
      </c>
      <c r="E106" s="86"/>
      <c r="F106" s="88"/>
      <c r="G106" s="86"/>
      <c r="H106" s="86"/>
    </row>
    <row r="107" spans="3:8" x14ac:dyDescent="0.25">
      <c r="C107" s="61"/>
      <c r="D107" s="90" t="s">
        <v>277</v>
      </c>
      <c r="E107" s="86"/>
      <c r="F107" s="88"/>
      <c r="G107" s="86"/>
      <c r="H107" s="86"/>
    </row>
    <row r="108" spans="3:8" x14ac:dyDescent="0.25">
      <c r="C108" s="61"/>
      <c r="D108" s="90" t="s">
        <v>278</v>
      </c>
      <c r="E108" s="86"/>
      <c r="F108" s="88"/>
      <c r="G108" s="86"/>
      <c r="H108" s="86"/>
    </row>
    <row r="109" spans="3:8" x14ac:dyDescent="0.25">
      <c r="C109" s="61"/>
      <c r="D109" s="90" t="s">
        <v>279</v>
      </c>
      <c r="E109" s="86"/>
      <c r="F109" s="88"/>
      <c r="G109" s="86"/>
      <c r="H109" s="86"/>
    </row>
    <row r="110" spans="3:8" x14ac:dyDescent="0.25">
      <c r="C110" s="61"/>
      <c r="D110" s="90" t="s">
        <v>280</v>
      </c>
      <c r="E110" s="86"/>
      <c r="F110" s="88"/>
      <c r="G110" s="86"/>
      <c r="H110" s="86"/>
    </row>
    <row r="111" spans="3:8" x14ac:dyDescent="0.25">
      <c r="C111" s="61"/>
      <c r="D111" s="90" t="s">
        <v>281</v>
      </c>
      <c r="E111" s="86"/>
      <c r="F111" s="88"/>
      <c r="G111" s="86"/>
      <c r="H111" s="86"/>
    </row>
    <row r="112" spans="3:8" x14ac:dyDescent="0.25">
      <c r="C112" s="61"/>
      <c r="D112" s="90" t="s">
        <v>282</v>
      </c>
      <c r="E112" s="86"/>
      <c r="F112" s="88">
        <v>74.540000000000006</v>
      </c>
      <c r="G112" s="86"/>
      <c r="H112" s="86"/>
    </row>
    <row r="113" spans="3:8" x14ac:dyDescent="0.25">
      <c r="C113" s="61"/>
      <c r="D113" s="90" t="s">
        <v>283</v>
      </c>
      <c r="E113" s="86"/>
      <c r="F113" s="88"/>
      <c r="G113" s="86"/>
      <c r="H113" s="86"/>
    </row>
    <row r="114" spans="3:8" x14ac:dyDescent="0.25">
      <c r="C114" s="61"/>
      <c r="D114" s="90" t="s">
        <v>284</v>
      </c>
      <c r="E114" s="86"/>
      <c r="F114" s="88">
        <v>456.5</v>
      </c>
      <c r="G114" s="86"/>
      <c r="H114" s="86"/>
    </row>
    <row r="115" spans="3:8" x14ac:dyDescent="0.25">
      <c r="C115" s="61"/>
      <c r="D115" s="90" t="s">
        <v>285</v>
      </c>
      <c r="E115" s="86"/>
      <c r="F115" s="88">
        <v>456.5</v>
      </c>
      <c r="G115" s="86"/>
      <c r="H115" s="86"/>
    </row>
    <row r="116" spans="3:8" x14ac:dyDescent="0.25">
      <c r="C116" s="61"/>
      <c r="D116" s="90" t="s">
        <v>286</v>
      </c>
      <c r="E116" s="86"/>
      <c r="F116" s="88">
        <v>100</v>
      </c>
      <c r="G116" s="86"/>
      <c r="H116" s="86"/>
    </row>
    <row r="117" spans="3:8" x14ac:dyDescent="0.25">
      <c r="C117" s="61"/>
      <c r="D117" s="90" t="s">
        <v>287</v>
      </c>
      <c r="E117" s="86"/>
      <c r="F117" s="88"/>
      <c r="G117" s="86"/>
      <c r="H117" s="86"/>
    </row>
    <row r="118" spans="3:8" x14ac:dyDescent="0.25">
      <c r="C118" s="61"/>
      <c r="D118" s="90" t="s">
        <v>288</v>
      </c>
      <c r="E118" s="86"/>
      <c r="F118" s="88"/>
      <c r="G118" s="86"/>
      <c r="H118" s="86"/>
    </row>
    <row r="119" spans="3:8" x14ac:dyDescent="0.25">
      <c r="C119" s="61"/>
      <c r="D119" s="95" t="s">
        <v>289</v>
      </c>
      <c r="E119" s="86"/>
      <c r="F119" s="86"/>
      <c r="G119" s="94">
        <f>SUM(F97:F118)</f>
        <v>318277.89999999997</v>
      </c>
      <c r="H119" s="86"/>
    </row>
    <row r="120" spans="3:8" x14ac:dyDescent="0.25">
      <c r="C120" s="61"/>
      <c r="D120" s="87"/>
      <c r="E120" s="86"/>
      <c r="F120" s="86"/>
      <c r="G120" s="86"/>
      <c r="H120" s="86"/>
    </row>
    <row r="121" spans="3:8" x14ac:dyDescent="0.25">
      <c r="C121" s="61"/>
      <c r="D121" s="92" t="s">
        <v>290</v>
      </c>
      <c r="E121" s="86"/>
      <c r="F121" s="86"/>
      <c r="G121" s="86"/>
      <c r="H121" s="86"/>
    </row>
    <row r="122" spans="3:8" x14ac:dyDescent="0.25">
      <c r="C122" s="61"/>
      <c r="D122" s="90" t="s">
        <v>291</v>
      </c>
      <c r="E122" s="86"/>
      <c r="F122" s="88">
        <v>9043.1200000000008</v>
      </c>
      <c r="G122" s="86"/>
      <c r="H122" s="86"/>
    </row>
    <row r="123" spans="3:8" x14ac:dyDescent="0.25">
      <c r="C123" s="61"/>
      <c r="D123" s="90" t="s">
        <v>292</v>
      </c>
      <c r="E123" s="86"/>
      <c r="F123" s="88"/>
      <c r="G123" s="86"/>
      <c r="H123" s="86"/>
    </row>
    <row r="124" spans="3:8" x14ac:dyDescent="0.25">
      <c r="C124" s="61"/>
      <c r="D124" s="90" t="s">
        <v>293</v>
      </c>
      <c r="E124" s="86"/>
      <c r="F124" s="88">
        <v>20166</v>
      </c>
      <c r="G124" s="86"/>
      <c r="H124" s="86"/>
    </row>
    <row r="125" spans="3:8" x14ac:dyDescent="0.25">
      <c r="C125" s="61"/>
      <c r="D125" s="95" t="s">
        <v>294</v>
      </c>
      <c r="E125" s="86"/>
      <c r="F125" s="86"/>
      <c r="G125" s="94">
        <f>SUM(F122:F124)</f>
        <v>29209.120000000003</v>
      </c>
      <c r="H125" s="86"/>
    </row>
    <row r="126" spans="3:8" x14ac:dyDescent="0.25">
      <c r="C126" s="61"/>
      <c r="D126" s="87"/>
      <c r="E126" s="86"/>
      <c r="F126" s="86"/>
      <c r="G126" s="86"/>
      <c r="H126" s="86"/>
    </row>
    <row r="127" spans="3:8" x14ac:dyDescent="0.25">
      <c r="C127" s="61"/>
      <c r="D127" s="92" t="s">
        <v>295</v>
      </c>
      <c r="E127" s="86"/>
      <c r="F127" s="86"/>
      <c r="G127" s="86"/>
      <c r="H127" s="86"/>
    </row>
    <row r="128" spans="3:8" x14ac:dyDescent="0.25">
      <c r="C128" s="61"/>
      <c r="D128" s="90" t="s">
        <v>296</v>
      </c>
      <c r="E128" s="86"/>
      <c r="F128" s="88"/>
      <c r="G128" s="86"/>
      <c r="H128" s="86"/>
    </row>
    <row r="129" spans="3:8" x14ac:dyDescent="0.25">
      <c r="C129" s="61"/>
      <c r="D129" s="90" t="s">
        <v>297</v>
      </c>
      <c r="E129" s="86"/>
      <c r="F129" s="88"/>
      <c r="G129" s="86"/>
      <c r="H129" s="86"/>
    </row>
    <row r="130" spans="3:8" x14ac:dyDescent="0.25">
      <c r="C130" s="61"/>
      <c r="D130" s="90" t="s">
        <v>298</v>
      </c>
      <c r="E130" s="86"/>
      <c r="F130" s="88"/>
      <c r="G130" s="86"/>
      <c r="H130" s="86"/>
    </row>
    <row r="131" spans="3:8" x14ac:dyDescent="0.25">
      <c r="C131" s="61"/>
      <c r="D131" s="90" t="s">
        <v>299</v>
      </c>
      <c r="E131" s="86"/>
      <c r="F131" s="88"/>
      <c r="G131" s="86"/>
      <c r="H131" s="86"/>
    </row>
    <row r="132" spans="3:8" x14ac:dyDescent="0.25">
      <c r="C132" s="61"/>
      <c r="D132" s="95" t="s">
        <v>300</v>
      </c>
      <c r="E132" s="86"/>
      <c r="F132" s="86"/>
      <c r="G132" s="94">
        <f>SUM(F128:F131)</f>
        <v>0</v>
      </c>
      <c r="H132" s="86"/>
    </row>
    <row r="133" spans="3:8" x14ac:dyDescent="0.25">
      <c r="C133" s="61"/>
      <c r="D133" s="87"/>
      <c r="E133" s="86"/>
      <c r="F133" s="86"/>
      <c r="G133" s="86"/>
      <c r="H133" s="86"/>
    </row>
    <row r="134" spans="3:8" x14ac:dyDescent="0.25">
      <c r="C134" s="61"/>
      <c r="D134" s="92" t="s">
        <v>301</v>
      </c>
      <c r="E134" s="86"/>
      <c r="F134" s="86"/>
      <c r="G134" s="86"/>
      <c r="H134" s="86"/>
    </row>
    <row r="135" spans="3:8" x14ac:dyDescent="0.25">
      <c r="C135" s="61"/>
      <c r="D135" s="90" t="s">
        <v>302</v>
      </c>
      <c r="E135" s="86"/>
      <c r="F135" s="88">
        <v>52.25</v>
      </c>
      <c r="G135" s="86"/>
      <c r="H135" s="86"/>
    </row>
    <row r="136" spans="3:8" x14ac:dyDescent="0.25">
      <c r="C136" s="61"/>
      <c r="D136" s="90" t="s">
        <v>303</v>
      </c>
      <c r="E136" s="86"/>
      <c r="F136" s="88"/>
      <c r="G136" s="86"/>
      <c r="H136" s="86"/>
    </row>
    <row r="137" spans="3:8" x14ac:dyDescent="0.25">
      <c r="C137" s="61"/>
      <c r="D137" s="90" t="s">
        <v>304</v>
      </c>
      <c r="E137" s="86"/>
      <c r="F137" s="88"/>
      <c r="G137" s="86"/>
      <c r="H137" s="86"/>
    </row>
    <row r="138" spans="3:8" x14ac:dyDescent="0.25">
      <c r="C138" s="61"/>
      <c r="D138" s="90" t="s">
        <v>305</v>
      </c>
      <c r="E138" s="86"/>
      <c r="F138" s="88"/>
      <c r="G138" s="86"/>
      <c r="H138" s="86"/>
    </row>
    <row r="139" spans="3:8" x14ac:dyDescent="0.25">
      <c r="C139" s="61"/>
      <c r="D139" s="90" t="s">
        <v>306</v>
      </c>
      <c r="E139" s="86"/>
      <c r="F139" s="88"/>
      <c r="G139" s="86"/>
      <c r="H139" s="86"/>
    </row>
    <row r="140" spans="3:8" x14ac:dyDescent="0.25">
      <c r="C140" s="61"/>
      <c r="D140" s="90" t="s">
        <v>307</v>
      </c>
      <c r="E140" s="86"/>
      <c r="F140" s="88"/>
      <c r="G140" s="86"/>
      <c r="H140" s="86"/>
    </row>
    <row r="141" spans="3:8" x14ac:dyDescent="0.25">
      <c r="C141" s="61"/>
      <c r="D141" s="90" t="s">
        <v>308</v>
      </c>
      <c r="E141" s="86"/>
      <c r="F141" s="88"/>
      <c r="G141" s="86"/>
      <c r="H141" s="86"/>
    </row>
    <row r="142" spans="3:8" x14ac:dyDescent="0.25">
      <c r="C142" s="61"/>
      <c r="D142" s="95" t="s">
        <v>309</v>
      </c>
      <c r="E142" s="86"/>
      <c r="F142" s="86"/>
      <c r="G142" s="94">
        <f>SUM(F135:F140)</f>
        <v>52.25</v>
      </c>
      <c r="H142" s="86"/>
    </row>
    <row r="143" spans="3:8" x14ac:dyDescent="0.25">
      <c r="C143" s="61"/>
      <c r="D143" s="87"/>
      <c r="E143" s="86"/>
      <c r="F143" s="86"/>
      <c r="G143" s="86"/>
      <c r="H143" s="86"/>
    </row>
    <row r="144" spans="3:8" x14ac:dyDescent="0.25">
      <c r="C144" s="61"/>
      <c r="D144" s="92" t="s">
        <v>310</v>
      </c>
      <c r="E144" s="86"/>
      <c r="F144" s="86"/>
      <c r="G144" s="86"/>
      <c r="H144" s="86"/>
    </row>
    <row r="145" spans="3:8" x14ac:dyDescent="0.25">
      <c r="C145" s="61"/>
      <c r="D145" s="92" t="s">
        <v>311</v>
      </c>
      <c r="E145" s="86"/>
      <c r="F145" s="86"/>
      <c r="G145" s="86"/>
      <c r="H145" s="86"/>
    </row>
    <row r="146" spans="3:8" x14ac:dyDescent="0.25">
      <c r="C146" s="61"/>
      <c r="D146" s="90" t="s">
        <v>312</v>
      </c>
      <c r="E146" s="88">
        <v>107.82</v>
      </c>
      <c r="F146" s="86"/>
      <c r="G146" s="86"/>
      <c r="H146" s="86"/>
    </row>
    <row r="147" spans="3:8" x14ac:dyDescent="0.25">
      <c r="C147" s="61"/>
      <c r="D147" s="90" t="s">
        <v>313</v>
      </c>
      <c r="E147" s="88">
        <v>51.54</v>
      </c>
      <c r="F147" s="86"/>
      <c r="G147" s="86"/>
      <c r="H147" s="86"/>
    </row>
    <row r="148" spans="3:8" x14ac:dyDescent="0.25">
      <c r="C148" s="61"/>
      <c r="D148" s="90" t="s">
        <v>314</v>
      </c>
      <c r="E148" s="88">
        <v>30.43</v>
      </c>
      <c r="F148" s="86"/>
      <c r="G148" s="86"/>
      <c r="H148" s="86"/>
    </row>
    <row r="149" spans="3:8" x14ac:dyDescent="0.25">
      <c r="C149" s="61"/>
      <c r="D149" s="90" t="s">
        <v>315</v>
      </c>
      <c r="E149" s="88">
        <v>1212.96</v>
      </c>
      <c r="F149" s="86"/>
      <c r="G149" s="86"/>
      <c r="H149" s="86"/>
    </row>
    <row r="150" spans="3:8" x14ac:dyDescent="0.25">
      <c r="C150" s="61"/>
      <c r="D150" s="90" t="s">
        <v>316</v>
      </c>
      <c r="E150" s="88">
        <v>946.31</v>
      </c>
      <c r="F150" s="86"/>
      <c r="G150" s="86"/>
      <c r="H150" s="86"/>
    </row>
    <row r="151" spans="3:8" x14ac:dyDescent="0.25">
      <c r="C151" s="61"/>
      <c r="D151" s="90" t="s">
        <v>317</v>
      </c>
      <c r="E151" s="88">
        <v>40.25</v>
      </c>
      <c r="F151" s="86"/>
      <c r="G151" s="86"/>
      <c r="H151" s="86"/>
    </row>
    <row r="152" spans="3:8" x14ac:dyDescent="0.25">
      <c r="C152" s="61"/>
      <c r="D152" s="90" t="s">
        <v>318</v>
      </c>
      <c r="E152" s="88">
        <v>28.95</v>
      </c>
      <c r="F152" s="86"/>
      <c r="G152" s="86"/>
      <c r="H152" s="86"/>
    </row>
    <row r="153" spans="3:8" x14ac:dyDescent="0.25">
      <c r="C153" s="61"/>
      <c r="D153" s="95" t="s">
        <v>319</v>
      </c>
      <c r="E153" s="86"/>
      <c r="F153" s="94">
        <f>SUM(E146:E152)</f>
        <v>2418.2599999999998</v>
      </c>
      <c r="G153" s="86"/>
      <c r="H153" s="86"/>
    </row>
    <row r="154" spans="3:8" x14ac:dyDescent="0.25">
      <c r="C154" s="61"/>
      <c r="D154" s="90"/>
      <c r="E154" s="86"/>
      <c r="F154" s="86"/>
      <c r="G154" s="86"/>
      <c r="H154" s="86"/>
    </row>
    <row r="155" spans="3:8" x14ac:dyDescent="0.25">
      <c r="C155" s="61"/>
      <c r="D155" s="92" t="s">
        <v>320</v>
      </c>
      <c r="E155" s="86"/>
      <c r="F155" s="86"/>
      <c r="G155" s="86"/>
      <c r="H155" s="86"/>
    </row>
    <row r="156" spans="3:8" x14ac:dyDescent="0.25">
      <c r="C156" s="61"/>
      <c r="D156" s="90" t="s">
        <v>321</v>
      </c>
      <c r="E156" s="88"/>
      <c r="F156" s="86"/>
      <c r="G156" s="86"/>
      <c r="H156" s="86"/>
    </row>
    <row r="157" spans="3:8" x14ac:dyDescent="0.25">
      <c r="C157" s="61"/>
      <c r="D157" s="90" t="s">
        <v>322</v>
      </c>
      <c r="E157" s="88">
        <v>143.69</v>
      </c>
      <c r="F157" s="86"/>
      <c r="G157" s="86"/>
      <c r="H157" s="86"/>
    </row>
    <row r="158" spans="3:8" x14ac:dyDescent="0.25">
      <c r="C158" s="61"/>
      <c r="D158" s="90" t="s">
        <v>323</v>
      </c>
      <c r="E158" s="88"/>
      <c r="F158" s="86"/>
      <c r="G158" s="86"/>
      <c r="H158" s="86"/>
    </row>
    <row r="159" spans="3:8" x14ac:dyDescent="0.25">
      <c r="C159" s="61"/>
      <c r="D159" s="90" t="s">
        <v>324</v>
      </c>
      <c r="E159" s="88"/>
      <c r="F159" s="86"/>
      <c r="G159" s="86"/>
      <c r="H159" s="86"/>
    </row>
    <row r="160" spans="3:8" x14ac:dyDescent="0.25">
      <c r="C160" s="61"/>
      <c r="D160" s="90" t="s">
        <v>325</v>
      </c>
      <c r="E160" s="88"/>
      <c r="F160" s="86"/>
      <c r="G160" s="86"/>
      <c r="H160" s="86"/>
    </row>
    <row r="161" spans="3:8" x14ac:dyDescent="0.25">
      <c r="C161" s="61"/>
      <c r="D161" s="95" t="s">
        <v>326</v>
      </c>
      <c r="E161" s="86"/>
      <c r="F161" s="94">
        <f>SUM(E156:E160)</f>
        <v>143.69</v>
      </c>
      <c r="G161" s="86"/>
      <c r="H161" s="86"/>
    </row>
    <row r="162" spans="3:8" x14ac:dyDescent="0.25">
      <c r="C162" s="61"/>
      <c r="D162" s="90"/>
      <c r="E162" s="86"/>
      <c r="F162" s="86"/>
      <c r="G162" s="86"/>
      <c r="H162" s="86"/>
    </row>
    <row r="163" spans="3:8" x14ac:dyDescent="0.25">
      <c r="C163" s="61"/>
      <c r="D163" s="92" t="s">
        <v>327</v>
      </c>
      <c r="E163" s="86"/>
      <c r="F163" s="86"/>
      <c r="G163" s="86"/>
      <c r="H163" s="86"/>
    </row>
    <row r="164" spans="3:8" x14ac:dyDescent="0.25">
      <c r="C164" s="61"/>
      <c r="D164" s="90" t="s">
        <v>328</v>
      </c>
      <c r="E164" s="88">
        <v>260.08999999999997</v>
      </c>
      <c r="F164" s="86"/>
      <c r="G164" s="86"/>
      <c r="H164" s="86"/>
    </row>
    <row r="165" spans="3:8" x14ac:dyDescent="0.25">
      <c r="C165" s="61"/>
      <c r="D165" s="90" t="s">
        <v>329</v>
      </c>
      <c r="E165" s="88">
        <v>34.61</v>
      </c>
      <c r="F165" s="86"/>
      <c r="G165" s="86"/>
      <c r="H165" s="86"/>
    </row>
    <row r="166" spans="3:8" x14ac:dyDescent="0.25">
      <c r="C166" s="61"/>
      <c r="D166" s="90" t="s">
        <v>330</v>
      </c>
      <c r="E166" s="88">
        <v>192.59</v>
      </c>
      <c r="F166" s="86"/>
      <c r="G166" s="86"/>
      <c r="H166" s="86"/>
    </row>
    <row r="167" spans="3:8" x14ac:dyDescent="0.25">
      <c r="C167" s="61"/>
      <c r="D167" s="90" t="s">
        <v>331</v>
      </c>
      <c r="E167" s="88">
        <v>21.11</v>
      </c>
      <c r="F167" s="86"/>
      <c r="G167" s="86"/>
      <c r="H167" s="86"/>
    </row>
    <row r="168" spans="3:8" x14ac:dyDescent="0.25">
      <c r="C168" s="61"/>
      <c r="D168" s="90" t="s">
        <v>332</v>
      </c>
      <c r="E168" s="88">
        <v>219.55</v>
      </c>
      <c r="F168" s="86"/>
      <c r="G168" s="86"/>
      <c r="H168" s="86"/>
    </row>
    <row r="169" spans="3:8" x14ac:dyDescent="0.25">
      <c r="C169" s="61"/>
      <c r="D169" s="95" t="s">
        <v>333</v>
      </c>
      <c r="E169" s="86"/>
      <c r="F169" s="94">
        <f>SUM(E164:E168)</f>
        <v>727.95</v>
      </c>
      <c r="G169" s="86"/>
      <c r="H169" s="86"/>
    </row>
    <row r="170" spans="3:8" x14ac:dyDescent="0.25">
      <c r="C170" s="61"/>
      <c r="D170" s="87"/>
      <c r="E170" s="86"/>
      <c r="F170" s="86"/>
      <c r="G170" s="86"/>
      <c r="H170" s="86"/>
    </row>
    <row r="171" spans="3:8" x14ac:dyDescent="0.25">
      <c r="C171" s="61"/>
      <c r="D171" s="92" t="s">
        <v>334</v>
      </c>
      <c r="E171" s="86"/>
      <c r="F171" s="86"/>
      <c r="G171" s="86"/>
      <c r="H171" s="86"/>
    </row>
    <row r="172" spans="3:8" x14ac:dyDescent="0.25">
      <c r="C172" s="61"/>
      <c r="D172" s="90" t="s">
        <v>335</v>
      </c>
      <c r="E172" s="88">
        <v>405.98</v>
      </c>
      <c r="F172" s="86"/>
      <c r="G172" s="86"/>
      <c r="H172" s="86"/>
    </row>
    <row r="173" spans="3:8" x14ac:dyDescent="0.25">
      <c r="C173" s="61"/>
      <c r="D173" s="90" t="s">
        <v>336</v>
      </c>
      <c r="E173" s="88">
        <v>50.73</v>
      </c>
      <c r="F173" s="86"/>
      <c r="G173" s="86"/>
      <c r="H173" s="86"/>
    </row>
    <row r="174" spans="3:8" x14ac:dyDescent="0.25">
      <c r="C174" s="61"/>
      <c r="D174" s="90" t="s">
        <v>337</v>
      </c>
      <c r="E174" s="88">
        <v>305.77999999999997</v>
      </c>
      <c r="F174" s="86"/>
      <c r="G174" s="86"/>
      <c r="H174" s="86"/>
    </row>
    <row r="175" spans="3:8" x14ac:dyDescent="0.25">
      <c r="C175" s="61"/>
      <c r="D175" s="95" t="s">
        <v>338</v>
      </c>
      <c r="E175" s="86"/>
      <c r="F175" s="94">
        <f>SUM(E172:E174)</f>
        <v>762.49</v>
      </c>
      <c r="G175" s="86"/>
      <c r="H175" s="86"/>
    </row>
    <row r="176" spans="3:8" x14ac:dyDescent="0.25">
      <c r="C176" s="61"/>
      <c r="D176" s="87"/>
      <c r="E176" s="86"/>
      <c r="F176" s="86"/>
      <c r="G176" s="86"/>
      <c r="H176" s="86"/>
    </row>
    <row r="177" spans="3:8" x14ac:dyDescent="0.25">
      <c r="C177" s="61"/>
      <c r="D177" s="95" t="s">
        <v>339</v>
      </c>
      <c r="E177" s="86"/>
      <c r="F177" s="86"/>
      <c r="G177" s="94">
        <f>SUM(F153+F161+F169+F175)</f>
        <v>4052.3899999999994</v>
      </c>
      <c r="H177" s="86"/>
    </row>
    <row r="178" spans="3:8" x14ac:dyDescent="0.25">
      <c r="C178" s="61"/>
      <c r="D178" s="87"/>
      <c r="E178" s="86"/>
      <c r="F178" s="86"/>
      <c r="G178" s="86"/>
      <c r="H178" s="86"/>
    </row>
    <row r="179" spans="3:8" x14ac:dyDescent="0.25">
      <c r="C179" s="61"/>
      <c r="D179" s="92" t="s">
        <v>340</v>
      </c>
      <c r="E179" s="86"/>
      <c r="F179" s="86"/>
      <c r="G179" s="86"/>
      <c r="H179" s="86"/>
    </row>
    <row r="180" spans="3:8" x14ac:dyDescent="0.25">
      <c r="C180" s="61"/>
      <c r="D180" s="97" t="s">
        <v>341</v>
      </c>
      <c r="E180" s="86"/>
      <c r="F180" s="88">
        <v>-200</v>
      </c>
      <c r="G180" s="86"/>
      <c r="H180" s="86"/>
    </row>
    <row r="181" spans="3:8" x14ac:dyDescent="0.25">
      <c r="C181" s="61"/>
      <c r="D181" s="87" t="s">
        <v>342</v>
      </c>
      <c r="E181" s="86"/>
      <c r="F181" s="88">
        <v>734.25</v>
      </c>
      <c r="G181" s="86"/>
      <c r="H181" s="86"/>
    </row>
    <row r="182" spans="3:8" x14ac:dyDescent="0.25">
      <c r="C182" s="61"/>
      <c r="D182" s="87" t="s">
        <v>343</v>
      </c>
      <c r="E182" s="86"/>
      <c r="F182" s="88"/>
      <c r="G182" s="86"/>
      <c r="H182" s="86"/>
    </row>
    <row r="183" spans="3:8" x14ac:dyDescent="0.25">
      <c r="C183" s="61"/>
      <c r="D183" s="87" t="s">
        <v>344</v>
      </c>
      <c r="E183" s="86"/>
      <c r="F183" s="88"/>
      <c r="G183" s="86"/>
      <c r="H183" s="86"/>
    </row>
    <row r="184" spans="3:8" x14ac:dyDescent="0.25">
      <c r="C184" s="61"/>
      <c r="D184" s="87" t="s">
        <v>345</v>
      </c>
      <c r="E184" s="86"/>
      <c r="F184" s="88"/>
      <c r="G184" s="86"/>
      <c r="H184" s="86"/>
    </row>
    <row r="185" spans="3:8" x14ac:dyDescent="0.25">
      <c r="C185" s="61"/>
      <c r="D185" s="87" t="s">
        <v>346</v>
      </c>
      <c r="E185" s="86"/>
      <c r="F185" s="88"/>
      <c r="G185" s="86"/>
      <c r="H185" s="86"/>
    </row>
    <row r="186" spans="3:8" x14ac:dyDescent="0.25">
      <c r="C186" s="61"/>
      <c r="D186" s="89" t="s">
        <v>347</v>
      </c>
      <c r="E186" s="86"/>
      <c r="F186" s="86"/>
      <c r="G186" s="94">
        <f>SUM(F180:F185)</f>
        <v>534.25</v>
      </c>
      <c r="H186" s="86"/>
    </row>
    <row r="187" spans="3:8" x14ac:dyDescent="0.25">
      <c r="C187" s="61"/>
      <c r="D187" s="89"/>
      <c r="E187" s="86"/>
      <c r="F187" s="86"/>
      <c r="G187" s="86"/>
      <c r="H187" s="86"/>
    </row>
    <row r="188" spans="3:8" x14ac:dyDescent="0.25">
      <c r="C188" s="61"/>
      <c r="D188" s="89" t="s">
        <v>348</v>
      </c>
      <c r="E188" s="86"/>
      <c r="F188" s="86"/>
      <c r="G188" s="86"/>
      <c r="H188" s="86"/>
    </row>
    <row r="189" spans="3:8" x14ac:dyDescent="0.25">
      <c r="C189" s="61"/>
      <c r="D189" s="87" t="s">
        <v>349</v>
      </c>
      <c r="E189" s="86"/>
      <c r="F189" s="88"/>
      <c r="G189" s="86"/>
      <c r="H189" s="86"/>
    </row>
    <row r="190" spans="3:8" x14ac:dyDescent="0.25">
      <c r="C190" s="61"/>
      <c r="D190" s="89" t="s">
        <v>350</v>
      </c>
      <c r="E190" s="86"/>
      <c r="F190" s="86"/>
      <c r="G190" s="94">
        <f>SUM(F189)</f>
        <v>0</v>
      </c>
      <c r="H190" s="86"/>
    </row>
    <row r="191" spans="3:8" x14ac:dyDescent="0.25">
      <c r="C191" s="61"/>
      <c r="D191" s="87"/>
      <c r="E191" s="86"/>
      <c r="F191" s="86"/>
      <c r="G191" s="86"/>
      <c r="H191" s="86"/>
    </row>
    <row r="192" spans="3:8" x14ac:dyDescent="0.25">
      <c r="C192" s="61"/>
      <c r="D192" s="89" t="s">
        <v>351</v>
      </c>
      <c r="E192" s="86"/>
      <c r="F192" s="86"/>
      <c r="G192" s="86"/>
      <c r="H192" s="86"/>
    </row>
    <row r="193" spans="3:8" x14ac:dyDescent="0.25">
      <c r="C193" s="61"/>
      <c r="D193" s="87" t="s">
        <v>352</v>
      </c>
      <c r="E193" s="86"/>
      <c r="F193" s="88"/>
      <c r="G193" s="86"/>
      <c r="H193" s="86"/>
    </row>
    <row r="194" spans="3:8" x14ac:dyDescent="0.25">
      <c r="C194" s="61"/>
      <c r="D194" s="87" t="s">
        <v>353</v>
      </c>
      <c r="E194" s="86"/>
      <c r="F194" s="88"/>
      <c r="G194" s="86"/>
      <c r="H194" s="86"/>
    </row>
    <row r="195" spans="3:8" x14ac:dyDescent="0.25">
      <c r="C195" s="61"/>
      <c r="D195" s="89" t="s">
        <v>354</v>
      </c>
      <c r="E195" s="86"/>
      <c r="F195" s="86"/>
      <c r="G195" s="94">
        <f>SUM(F193:F194)</f>
        <v>0</v>
      </c>
      <c r="H195" s="86"/>
    </row>
    <row r="196" spans="3:8" x14ac:dyDescent="0.25">
      <c r="C196" s="61"/>
      <c r="D196" s="87"/>
      <c r="E196" s="86"/>
      <c r="F196" s="86"/>
      <c r="G196" s="86"/>
      <c r="H196" s="86"/>
    </row>
    <row r="197" spans="3:8" ht="18.75" x14ac:dyDescent="0.3">
      <c r="C197" s="141" t="s">
        <v>355</v>
      </c>
      <c r="D197" s="142"/>
      <c r="E197" s="86"/>
      <c r="F197" s="86"/>
      <c r="G197" s="94">
        <f>SUM(G27+G26+G28+G35+G53+G61+G68+G88+G94+G119+G125+G132+G142+G177+G186+G190+G195)</f>
        <v>762036.94</v>
      </c>
      <c r="H197" s="86"/>
    </row>
    <row r="198" spans="3:8" ht="18.75" x14ac:dyDescent="0.3">
      <c r="C198" s="141" t="s">
        <v>356</v>
      </c>
      <c r="D198" s="142"/>
      <c r="E198" s="86"/>
      <c r="F198" s="86"/>
      <c r="G198" s="94">
        <f>(H23-G197)</f>
        <v>-761131.61</v>
      </c>
      <c r="H198" s="86"/>
    </row>
    <row r="199" spans="3:8" ht="18.75" x14ac:dyDescent="0.3">
      <c r="C199" s="143" t="s">
        <v>357</v>
      </c>
      <c r="D199" s="143"/>
      <c r="E199" s="86"/>
      <c r="F199" s="86"/>
      <c r="G199" s="94">
        <f>G198</f>
        <v>-761131.61</v>
      </c>
      <c r="H199" s="86"/>
    </row>
  </sheetData>
  <mergeCells count="5">
    <mergeCell ref="C2:D2"/>
    <mergeCell ref="C3:D3"/>
    <mergeCell ref="C197:D197"/>
    <mergeCell ref="C198:D198"/>
    <mergeCell ref="C199:D19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33C2-FDD3-41AA-9B9A-57F9983DCA76}">
  <dimension ref="C2:H198"/>
  <sheetViews>
    <sheetView topLeftCell="A89" workbookViewId="0">
      <selection activeCell="F103" sqref="F103"/>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-6267.08</v>
      </c>
      <c r="G4" s="86"/>
      <c r="H4" s="86"/>
    </row>
    <row r="5" spans="3:8" x14ac:dyDescent="0.25">
      <c r="C5" s="61"/>
      <c r="D5" s="89" t="s">
        <v>185</v>
      </c>
      <c r="E5" s="86"/>
      <c r="F5" s="86"/>
      <c r="G5" s="86"/>
      <c r="H5" s="86"/>
    </row>
    <row r="6" spans="3:8" x14ac:dyDescent="0.25">
      <c r="C6" s="61"/>
      <c r="D6" s="90" t="s">
        <v>186</v>
      </c>
      <c r="E6" s="86"/>
      <c r="F6" s="88">
        <v>417805.78</v>
      </c>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80.150000000000006</v>
      </c>
      <c r="G10" s="86"/>
      <c r="H10" s="86"/>
    </row>
    <row r="11" spans="3:8" x14ac:dyDescent="0.25">
      <c r="C11" s="61"/>
      <c r="D11" s="90" t="s">
        <v>191</v>
      </c>
      <c r="E11" s="91"/>
      <c r="F11" s="88"/>
      <c r="G11" s="86"/>
      <c r="H11" s="86"/>
    </row>
    <row r="12" spans="3:8" x14ac:dyDescent="0.25">
      <c r="C12" s="61"/>
      <c r="D12" s="90" t="s">
        <v>192</v>
      </c>
      <c r="E12" s="91"/>
      <c r="F12" s="88">
        <v>375</v>
      </c>
      <c r="G12" s="86"/>
      <c r="H12" s="86"/>
    </row>
    <row r="13" spans="3:8" x14ac:dyDescent="0.25">
      <c r="C13" s="61"/>
      <c r="D13" s="90" t="s">
        <v>193</v>
      </c>
      <c r="E13" s="91"/>
      <c r="F13" s="88">
        <v>400</v>
      </c>
      <c r="G13" s="86"/>
      <c r="H13" s="86"/>
    </row>
    <row r="14" spans="3:8" x14ac:dyDescent="0.25">
      <c r="C14" s="61"/>
      <c r="D14" s="90" t="s">
        <v>194</v>
      </c>
      <c r="E14" s="91"/>
      <c r="F14" s="88">
        <v>-20</v>
      </c>
      <c r="G14" s="86"/>
      <c r="H14" s="86"/>
    </row>
    <row r="15" spans="3:8" x14ac:dyDescent="0.25">
      <c r="C15" s="61"/>
      <c r="D15" s="90" t="s">
        <v>195</v>
      </c>
      <c r="E15" s="91"/>
      <c r="F15" s="88">
        <v>260.05</v>
      </c>
      <c r="G15" s="86"/>
      <c r="H15" s="86"/>
    </row>
    <row r="16" spans="3:8" x14ac:dyDescent="0.25">
      <c r="C16" s="61"/>
      <c r="D16" s="90" t="s">
        <v>196</v>
      </c>
      <c r="E16" s="91"/>
      <c r="F16" s="88">
        <v>83</v>
      </c>
      <c r="G16" s="86"/>
      <c r="H16" s="86"/>
    </row>
    <row r="17" spans="3:8" ht="17.25" customHeight="1" x14ac:dyDescent="0.25">
      <c r="C17" s="61"/>
      <c r="D17" s="90" t="s">
        <v>197</v>
      </c>
      <c r="E17" s="91"/>
      <c r="F17" s="88">
        <v>56.34</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419040.32000000007</v>
      </c>
      <c r="H21" s="86"/>
    </row>
    <row r="22" spans="3:8" ht="18.75" x14ac:dyDescent="0.3">
      <c r="C22" s="85" t="s">
        <v>14</v>
      </c>
      <c r="D22" s="87"/>
      <c r="E22" s="86"/>
      <c r="F22" s="86"/>
      <c r="G22" s="86"/>
      <c r="H22" s="94">
        <f>SUM(F4+G21)</f>
        <v>412773.24000000005</v>
      </c>
    </row>
    <row r="23" spans="3:8" ht="18.75" x14ac:dyDescent="0.3">
      <c r="C23" s="85" t="s">
        <v>202</v>
      </c>
      <c r="D23" s="87"/>
      <c r="E23" s="86"/>
      <c r="F23" s="86"/>
      <c r="G23" s="86"/>
      <c r="H23" s="94">
        <f>H22</f>
        <v>412773.24000000005</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147064.94</v>
      </c>
      <c r="H26" s="86"/>
    </row>
    <row r="27" spans="3:8" x14ac:dyDescent="0.25">
      <c r="C27" s="61"/>
      <c r="D27" s="87" t="s">
        <v>205</v>
      </c>
      <c r="E27" s="86"/>
      <c r="F27" s="86"/>
      <c r="G27" s="88"/>
      <c r="H27" s="86"/>
    </row>
    <row r="28" spans="3:8" x14ac:dyDescent="0.25">
      <c r="C28" s="61"/>
      <c r="D28" s="87" t="s">
        <v>206</v>
      </c>
      <c r="E28" s="86"/>
      <c r="F28" s="86"/>
      <c r="G28" s="88"/>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327.9</v>
      </c>
      <c r="G31" s="86"/>
      <c r="H31" s="86"/>
    </row>
    <row r="32" spans="3:8" x14ac:dyDescent="0.25">
      <c r="C32" s="61"/>
      <c r="D32" s="90" t="s">
        <v>210</v>
      </c>
      <c r="E32" s="91"/>
      <c r="F32" s="88">
        <v>13.5</v>
      </c>
      <c r="G32" s="86"/>
      <c r="H32" s="86"/>
    </row>
    <row r="33" spans="3:8" x14ac:dyDescent="0.25">
      <c r="C33" s="61"/>
      <c r="D33" s="90" t="s">
        <v>211</v>
      </c>
      <c r="E33" s="91"/>
      <c r="F33" s="88">
        <v>602.53</v>
      </c>
      <c r="G33" s="86"/>
      <c r="H33" s="86"/>
    </row>
    <row r="34" spans="3:8" x14ac:dyDescent="0.25">
      <c r="C34" s="61"/>
      <c r="D34" s="95" t="s">
        <v>213</v>
      </c>
      <c r="E34" s="91"/>
      <c r="F34" s="86"/>
      <c r="G34" s="94">
        <f>SUM(F30:F33)</f>
        <v>943.93</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v>50</v>
      </c>
      <c r="G37" s="86"/>
      <c r="H37" s="86"/>
    </row>
    <row r="38" spans="3:8" x14ac:dyDescent="0.25">
      <c r="C38" s="61"/>
      <c r="D38" s="90" t="s">
        <v>216</v>
      </c>
      <c r="E38" s="91"/>
      <c r="F38" s="88">
        <v>2223.77</v>
      </c>
      <c r="G38" s="86"/>
      <c r="H38" s="86"/>
    </row>
    <row r="39" spans="3:8" x14ac:dyDescent="0.25">
      <c r="C39" s="61"/>
      <c r="D39" s="90" t="s">
        <v>217</v>
      </c>
      <c r="E39" s="91"/>
      <c r="F39" s="88"/>
      <c r="G39" s="86"/>
      <c r="H39" s="86"/>
    </row>
    <row r="40" spans="3:8" x14ac:dyDescent="0.25">
      <c r="C40" s="61"/>
      <c r="D40" s="90" t="s">
        <v>218</v>
      </c>
      <c r="E40" s="91"/>
      <c r="F40" s="88"/>
      <c r="G40" s="86"/>
      <c r="H40" s="86"/>
    </row>
    <row r="41" spans="3:8" x14ac:dyDescent="0.25">
      <c r="C41" s="61"/>
      <c r="D41" s="90" t="s">
        <v>219</v>
      </c>
      <c r="E41" s="91"/>
      <c r="F41" s="88">
        <v>4457.22</v>
      </c>
      <c r="G41" s="86"/>
      <c r="H41" s="86"/>
    </row>
    <row r="42" spans="3:8" x14ac:dyDescent="0.25">
      <c r="C42" s="61"/>
      <c r="D42" s="90" t="s">
        <v>220</v>
      </c>
      <c r="E42" s="91"/>
      <c r="F42" s="88">
        <v>7274.21</v>
      </c>
      <c r="G42" s="86"/>
      <c r="H42" s="86"/>
    </row>
    <row r="43" spans="3:8" x14ac:dyDescent="0.25">
      <c r="C43" s="61"/>
      <c r="D43" s="90" t="s">
        <v>221</v>
      </c>
      <c r="E43" s="91"/>
      <c r="F43" s="88"/>
      <c r="G43" s="86"/>
      <c r="H43" s="86"/>
    </row>
    <row r="44" spans="3:8" x14ac:dyDescent="0.25">
      <c r="C44" s="61"/>
      <c r="D44" s="90" t="s">
        <v>222</v>
      </c>
      <c r="E44" s="91"/>
      <c r="F44" s="88"/>
      <c r="G44" s="86"/>
      <c r="H44" s="86"/>
    </row>
    <row r="45" spans="3:8" x14ac:dyDescent="0.25">
      <c r="C45" s="61"/>
      <c r="D45" s="90" t="s">
        <v>223</v>
      </c>
      <c r="E45" s="91"/>
      <c r="F45" s="88">
        <v>180.32</v>
      </c>
      <c r="G45" s="86"/>
      <c r="H45" s="86"/>
    </row>
    <row r="46" spans="3:8" x14ac:dyDescent="0.25">
      <c r="C46" s="61"/>
      <c r="D46" s="90" t="s">
        <v>224</v>
      </c>
      <c r="E46" s="91"/>
      <c r="F46" s="88"/>
      <c r="G46" s="86"/>
      <c r="H46" s="86"/>
    </row>
    <row r="47" spans="3:8" x14ac:dyDescent="0.25">
      <c r="C47" s="61"/>
      <c r="D47" s="90" t="s">
        <v>225</v>
      </c>
      <c r="E47" s="91"/>
      <c r="F47" s="88"/>
      <c r="G47" s="86"/>
      <c r="H47" s="86"/>
    </row>
    <row r="48" spans="3:8" x14ac:dyDescent="0.25">
      <c r="C48" s="61"/>
      <c r="D48" s="90" t="s">
        <v>226</v>
      </c>
      <c r="E48" s="91"/>
      <c r="F48" s="88">
        <v>672.08</v>
      </c>
      <c r="G48" s="86"/>
      <c r="H48" s="86"/>
    </row>
    <row r="49" spans="3:8" x14ac:dyDescent="0.25">
      <c r="C49" s="61"/>
      <c r="D49" s="90" t="s">
        <v>227</v>
      </c>
      <c r="E49" s="91"/>
      <c r="F49" s="88">
        <v>10348.67</v>
      </c>
      <c r="G49" s="86"/>
      <c r="H49" s="86"/>
    </row>
    <row r="50" spans="3:8" x14ac:dyDescent="0.25">
      <c r="C50" s="61"/>
      <c r="D50" s="90" t="s">
        <v>228</v>
      </c>
      <c r="E50" s="91"/>
      <c r="F50" s="88">
        <v>6136.09</v>
      </c>
      <c r="G50" s="86"/>
      <c r="H50" s="86"/>
    </row>
    <row r="51" spans="3:8" x14ac:dyDescent="0.25">
      <c r="C51" s="61"/>
      <c r="D51" s="90" t="s">
        <v>229</v>
      </c>
      <c r="E51" s="91"/>
      <c r="F51" s="88"/>
      <c r="G51" s="86"/>
      <c r="H51" s="86"/>
    </row>
    <row r="52" spans="3:8" x14ac:dyDescent="0.25">
      <c r="C52" s="61"/>
      <c r="D52" s="95" t="s">
        <v>230</v>
      </c>
      <c r="E52" s="91"/>
      <c r="F52" s="86"/>
      <c r="G52" s="94">
        <f>SUM(F37:F51)</f>
        <v>31342.36</v>
      </c>
      <c r="H52" s="86"/>
    </row>
    <row r="53" spans="3:8" x14ac:dyDescent="0.25">
      <c r="C53" s="61"/>
      <c r="D53" s="90"/>
      <c r="E53" s="91"/>
      <c r="F53" s="86"/>
      <c r="G53" s="86"/>
      <c r="H53" s="86"/>
    </row>
    <row r="54" spans="3:8" x14ac:dyDescent="0.25">
      <c r="C54" s="61"/>
      <c r="D54" s="92" t="s">
        <v>231</v>
      </c>
      <c r="E54" s="93"/>
      <c r="F54" s="86"/>
      <c r="G54" s="86"/>
      <c r="H54" s="86"/>
    </row>
    <row r="55" spans="3:8" x14ac:dyDescent="0.25">
      <c r="C55" s="61"/>
      <c r="D55" s="90" t="s">
        <v>232</v>
      </c>
      <c r="E55" s="91"/>
      <c r="F55" s="88">
        <v>7258.56</v>
      </c>
      <c r="G55" s="86"/>
      <c r="H55" s="86"/>
    </row>
    <row r="56" spans="3:8" x14ac:dyDescent="0.25">
      <c r="C56" s="61"/>
      <c r="D56" s="90" t="s">
        <v>233</v>
      </c>
      <c r="E56" s="91"/>
      <c r="F56" s="88"/>
      <c r="G56" s="86"/>
      <c r="H56" s="86"/>
    </row>
    <row r="57" spans="3:8" x14ac:dyDescent="0.25">
      <c r="C57" s="61"/>
      <c r="D57" s="90" t="s">
        <v>234</v>
      </c>
      <c r="E57" s="91"/>
      <c r="F57" s="88"/>
      <c r="G57" s="86"/>
      <c r="H57" s="86"/>
    </row>
    <row r="58" spans="3:8" x14ac:dyDescent="0.25">
      <c r="C58" s="61"/>
      <c r="D58" s="90" t="s">
        <v>235</v>
      </c>
      <c r="E58" s="91"/>
      <c r="F58" s="88"/>
      <c r="G58" s="86"/>
      <c r="H58" s="86"/>
    </row>
    <row r="59" spans="3:8" x14ac:dyDescent="0.25">
      <c r="C59" s="61"/>
      <c r="D59" s="90" t="s">
        <v>236</v>
      </c>
      <c r="E59" s="91"/>
      <c r="F59" s="88"/>
      <c r="G59" s="86"/>
      <c r="H59" s="86"/>
    </row>
    <row r="60" spans="3:8" x14ac:dyDescent="0.25">
      <c r="C60" s="61"/>
      <c r="D60" s="95" t="s">
        <v>237</v>
      </c>
      <c r="E60" s="91"/>
      <c r="F60" s="86"/>
      <c r="G60" s="94">
        <f>SUM(F55:F59)</f>
        <v>7258.56</v>
      </c>
      <c r="H60" s="86"/>
    </row>
    <row r="61" spans="3:8" x14ac:dyDescent="0.25">
      <c r="C61" s="61"/>
      <c r="D61" s="90"/>
      <c r="E61" s="91"/>
      <c r="F61" s="86"/>
      <c r="G61" s="86"/>
      <c r="H61" s="86"/>
    </row>
    <row r="62" spans="3:8" x14ac:dyDescent="0.25">
      <c r="C62" s="61"/>
      <c r="D62" s="92" t="s">
        <v>238</v>
      </c>
      <c r="E62" s="93"/>
      <c r="F62" s="86"/>
      <c r="G62" s="86"/>
      <c r="H62" s="86"/>
    </row>
    <row r="63" spans="3:8" x14ac:dyDescent="0.25">
      <c r="C63" s="61"/>
      <c r="D63" s="90" t="s">
        <v>239</v>
      </c>
      <c r="E63" s="91"/>
      <c r="F63" s="88"/>
      <c r="G63" s="86"/>
      <c r="H63" s="86"/>
    </row>
    <row r="64" spans="3:8" x14ac:dyDescent="0.25">
      <c r="C64" s="61"/>
      <c r="D64" s="90" t="s">
        <v>240</v>
      </c>
      <c r="E64" s="91"/>
      <c r="F64" s="88"/>
      <c r="G64" s="86"/>
      <c r="H64" s="86"/>
    </row>
    <row r="65" spans="3:8" x14ac:dyDescent="0.25">
      <c r="C65" s="61"/>
      <c r="D65" s="90" t="s">
        <v>241</v>
      </c>
      <c r="E65" s="91"/>
      <c r="F65" s="88">
        <v>2320</v>
      </c>
      <c r="G65" s="86"/>
      <c r="H65" s="86"/>
    </row>
    <row r="66" spans="3:8" x14ac:dyDescent="0.25">
      <c r="C66" s="61"/>
      <c r="D66" s="90" t="s">
        <v>242</v>
      </c>
      <c r="E66" s="91"/>
      <c r="F66" s="88"/>
      <c r="G66" s="86"/>
      <c r="H66" s="86"/>
    </row>
    <row r="67" spans="3:8" x14ac:dyDescent="0.25">
      <c r="C67" s="61"/>
      <c r="D67" s="95" t="s">
        <v>243</v>
      </c>
      <c r="E67" s="91"/>
      <c r="F67" s="86"/>
      <c r="G67" s="94">
        <f>SUM(F63:F66)</f>
        <v>2320</v>
      </c>
      <c r="H67" s="86"/>
    </row>
    <row r="68" spans="3:8" x14ac:dyDescent="0.25">
      <c r="C68" s="61"/>
      <c r="D68" s="87"/>
      <c r="E68" s="86"/>
      <c r="F68" s="86"/>
      <c r="G68" s="86"/>
      <c r="H68" s="86"/>
    </row>
    <row r="69" spans="3:8" x14ac:dyDescent="0.25">
      <c r="C69" s="61"/>
      <c r="D69" s="92" t="s">
        <v>244</v>
      </c>
      <c r="E69" s="93"/>
      <c r="F69" s="86"/>
      <c r="G69" s="86"/>
      <c r="H69" s="86"/>
    </row>
    <row r="70" spans="3:8" x14ac:dyDescent="0.25">
      <c r="C70" s="61"/>
      <c r="D70" s="90" t="s">
        <v>245</v>
      </c>
      <c r="E70" s="91"/>
      <c r="F70" s="88">
        <v>345.91</v>
      </c>
      <c r="G70" s="86"/>
      <c r="H70" s="86"/>
    </row>
    <row r="71" spans="3:8" x14ac:dyDescent="0.25">
      <c r="C71" s="61"/>
      <c r="D71" s="90" t="s">
        <v>246</v>
      </c>
      <c r="E71" s="91"/>
      <c r="F71" s="88"/>
      <c r="G71" s="86"/>
      <c r="H71" s="86"/>
    </row>
    <row r="72" spans="3:8" x14ac:dyDescent="0.25">
      <c r="C72" s="61"/>
      <c r="D72" s="92" t="s">
        <v>247</v>
      </c>
      <c r="E72" s="93"/>
      <c r="F72" s="86"/>
      <c r="G72" s="86"/>
      <c r="H72" s="86"/>
    </row>
    <row r="73" spans="3:8" x14ac:dyDescent="0.25">
      <c r="C73" s="61"/>
      <c r="D73" s="90" t="s">
        <v>248</v>
      </c>
      <c r="E73" s="88"/>
      <c r="F73" s="86"/>
      <c r="G73" s="86"/>
      <c r="H73" s="86"/>
    </row>
    <row r="74" spans="3:8" x14ac:dyDescent="0.25">
      <c r="C74" s="61"/>
      <c r="D74" s="90" t="s">
        <v>249</v>
      </c>
      <c r="E74" s="88">
        <v>465.14</v>
      </c>
      <c r="F74" s="86"/>
      <c r="G74" s="86"/>
      <c r="H74" s="86"/>
    </row>
    <row r="75" spans="3:8" x14ac:dyDescent="0.25">
      <c r="C75" s="61"/>
      <c r="D75" s="92" t="s">
        <v>250</v>
      </c>
      <c r="E75" s="86"/>
      <c r="F75" s="94">
        <f>SUM(E73:E74)</f>
        <v>465.14</v>
      </c>
      <c r="G75" s="86"/>
      <c r="H75" s="86"/>
    </row>
    <row r="76" spans="3:8" x14ac:dyDescent="0.25">
      <c r="C76" s="61"/>
      <c r="D76" s="87"/>
      <c r="E76" s="86"/>
      <c r="F76" s="86"/>
      <c r="G76" s="86"/>
      <c r="H76" s="86"/>
    </row>
    <row r="77" spans="3:8" x14ac:dyDescent="0.25">
      <c r="C77" s="61"/>
      <c r="D77" s="90" t="s">
        <v>251</v>
      </c>
      <c r="E77" s="86"/>
      <c r="F77" s="88"/>
      <c r="G77" s="86"/>
      <c r="H77" s="86"/>
    </row>
    <row r="78" spans="3:8" x14ac:dyDescent="0.25">
      <c r="C78" s="61"/>
      <c r="D78" s="90" t="s">
        <v>252</v>
      </c>
      <c r="E78" s="86"/>
      <c r="F78" s="88"/>
      <c r="G78" s="86"/>
      <c r="H78" s="86"/>
    </row>
    <row r="79" spans="3:8" x14ac:dyDescent="0.25">
      <c r="C79" s="61"/>
      <c r="D79" s="90" t="s">
        <v>253</v>
      </c>
      <c r="E79" s="86"/>
      <c r="F79" s="88">
        <v>7.5</v>
      </c>
      <c r="G79" s="86"/>
      <c r="H79" s="86"/>
    </row>
    <row r="80" spans="3:8" x14ac:dyDescent="0.25">
      <c r="C80" s="61"/>
      <c r="D80" s="90" t="s">
        <v>254</v>
      </c>
      <c r="E80" s="86"/>
      <c r="F80" s="88">
        <v>39.840000000000003</v>
      </c>
      <c r="G80" s="86"/>
      <c r="H80" s="86"/>
    </row>
    <row r="81" spans="3:8" x14ac:dyDescent="0.25">
      <c r="C81" s="61"/>
      <c r="D81" s="90" t="s">
        <v>255</v>
      </c>
      <c r="E81" s="86"/>
      <c r="F81" s="88">
        <v>100</v>
      </c>
      <c r="G81" s="86"/>
      <c r="H81" s="86"/>
    </row>
    <row r="82" spans="3:8" x14ac:dyDescent="0.25">
      <c r="C82" s="61"/>
      <c r="D82" s="90" t="s">
        <v>256</v>
      </c>
      <c r="E82" s="86"/>
      <c r="F82" s="88"/>
      <c r="G82" s="86"/>
      <c r="H82" s="86"/>
    </row>
    <row r="83" spans="3:8" x14ac:dyDescent="0.25">
      <c r="C83" s="61"/>
      <c r="D83" s="90" t="s">
        <v>257</v>
      </c>
      <c r="E83" s="86"/>
      <c r="F83" s="88"/>
      <c r="G83" s="86"/>
      <c r="H83" s="86"/>
    </row>
    <row r="84" spans="3:8" x14ac:dyDescent="0.25">
      <c r="C84" s="61"/>
      <c r="D84" s="90" t="s">
        <v>258</v>
      </c>
      <c r="E84" s="86"/>
      <c r="F84" s="88">
        <v>15.73</v>
      </c>
      <c r="G84" s="86"/>
      <c r="H84" s="86"/>
    </row>
    <row r="85" spans="3:8" x14ac:dyDescent="0.25">
      <c r="C85" s="61"/>
      <c r="D85" s="90" t="s">
        <v>259</v>
      </c>
      <c r="E85" s="86"/>
      <c r="F85" s="88">
        <v>402.22</v>
      </c>
      <c r="G85" s="86"/>
      <c r="H85" s="86"/>
    </row>
    <row r="86" spans="3:8" x14ac:dyDescent="0.25">
      <c r="C86" s="61"/>
      <c r="D86" s="90" t="s">
        <v>260</v>
      </c>
      <c r="E86" s="86"/>
      <c r="F86" s="88">
        <v>40</v>
      </c>
      <c r="G86" s="86"/>
      <c r="H86" s="86"/>
    </row>
    <row r="87" spans="3:8" x14ac:dyDescent="0.25">
      <c r="C87" s="61"/>
      <c r="D87" s="95" t="s">
        <v>261</v>
      </c>
      <c r="E87" s="86"/>
      <c r="F87" s="86"/>
      <c r="G87" s="94">
        <f>SUM(F70:F86)</f>
        <v>1416.3400000000001</v>
      </c>
      <c r="H87" s="86"/>
    </row>
    <row r="88" spans="3:8" x14ac:dyDescent="0.25">
      <c r="C88" s="61"/>
      <c r="D88" s="87"/>
      <c r="E88" s="86"/>
      <c r="F88" s="86"/>
      <c r="G88" s="86"/>
      <c r="H88" s="86"/>
    </row>
    <row r="89" spans="3:8" x14ac:dyDescent="0.25">
      <c r="C89" s="61"/>
      <c r="D89" s="92" t="s">
        <v>262</v>
      </c>
      <c r="E89" s="86"/>
      <c r="F89" s="86"/>
      <c r="G89" s="86"/>
      <c r="H89" s="86"/>
    </row>
    <row r="90" spans="3:8" x14ac:dyDescent="0.25">
      <c r="C90" s="61"/>
      <c r="D90" s="90" t="s">
        <v>263</v>
      </c>
      <c r="F90" s="88"/>
      <c r="G90" s="86"/>
      <c r="H90" s="86"/>
    </row>
    <row r="91" spans="3:8" x14ac:dyDescent="0.25">
      <c r="C91" s="61"/>
      <c r="D91" s="90" t="s">
        <v>264</v>
      </c>
      <c r="F91" s="88"/>
      <c r="G91" s="86"/>
      <c r="H91" s="86"/>
    </row>
    <row r="92" spans="3:8" x14ac:dyDescent="0.25">
      <c r="C92" s="61"/>
      <c r="D92" s="90" t="s">
        <v>265</v>
      </c>
      <c r="F92" s="88">
        <v>1372.88</v>
      </c>
      <c r="G92" s="86"/>
      <c r="H92" s="86"/>
    </row>
    <row r="93" spans="3:8" x14ac:dyDescent="0.25">
      <c r="C93" s="61"/>
      <c r="D93" s="95" t="s">
        <v>266</v>
      </c>
      <c r="E93" s="86"/>
      <c r="G93" s="94">
        <f>SUM(F90:F92)</f>
        <v>1372.88</v>
      </c>
      <c r="H93" s="86"/>
    </row>
    <row r="94" spans="3:8" x14ac:dyDescent="0.25">
      <c r="C94" s="61"/>
      <c r="D94" s="87"/>
      <c r="E94" s="86"/>
      <c r="F94" s="86"/>
      <c r="G94" s="86"/>
      <c r="H94" s="86"/>
    </row>
    <row r="95" spans="3:8" x14ac:dyDescent="0.25">
      <c r="C95" s="61"/>
      <c r="D95" s="92" t="s">
        <v>267</v>
      </c>
      <c r="E95" s="86"/>
      <c r="F95" s="86"/>
      <c r="G95" s="86"/>
      <c r="H95" s="86"/>
    </row>
    <row r="96" spans="3:8" x14ac:dyDescent="0.25">
      <c r="C96" s="61"/>
      <c r="D96" s="90" t="s">
        <v>268</v>
      </c>
      <c r="E96" s="86"/>
      <c r="F96" s="88"/>
      <c r="G96" s="86"/>
      <c r="H96" s="86"/>
    </row>
    <row r="97" spans="3:8" x14ac:dyDescent="0.25">
      <c r="C97" s="61"/>
      <c r="D97" s="90" t="s">
        <v>269</v>
      </c>
      <c r="E97" s="86"/>
      <c r="F97" s="88"/>
      <c r="G97" s="86"/>
      <c r="H97" s="86"/>
    </row>
    <row r="98" spans="3:8" x14ac:dyDescent="0.25">
      <c r="C98" s="61"/>
      <c r="D98" s="90" t="s">
        <v>270</v>
      </c>
      <c r="E98" s="86"/>
      <c r="F98" s="88"/>
      <c r="G98" s="86"/>
      <c r="H98" s="86"/>
    </row>
    <row r="99" spans="3:8" x14ac:dyDescent="0.25">
      <c r="C99" s="61"/>
      <c r="D99" s="90" t="s">
        <v>271</v>
      </c>
      <c r="E99" s="86"/>
      <c r="F99" s="88">
        <v>66</v>
      </c>
      <c r="G99" s="86"/>
      <c r="H99" s="86"/>
    </row>
    <row r="100" spans="3:8" x14ac:dyDescent="0.25">
      <c r="C100" s="61"/>
      <c r="D100" s="90" t="s">
        <v>272</v>
      </c>
      <c r="E100" s="86"/>
      <c r="F100" s="88">
        <v>25857.759999999998</v>
      </c>
      <c r="G100" s="86"/>
      <c r="H100" s="86"/>
    </row>
    <row r="101" spans="3:8" x14ac:dyDescent="0.25">
      <c r="C101" s="61"/>
      <c r="D101" s="90" t="s">
        <v>273</v>
      </c>
      <c r="E101" s="86"/>
      <c r="F101" s="88"/>
      <c r="G101" s="86"/>
      <c r="H101" s="86"/>
    </row>
    <row r="102" spans="3:8" x14ac:dyDescent="0.25">
      <c r="C102" s="61"/>
      <c r="D102" s="90" t="s">
        <v>274</v>
      </c>
      <c r="E102" s="86"/>
      <c r="F102" s="88">
        <v>5247.68</v>
      </c>
      <c r="G102" s="86"/>
      <c r="H102" s="86"/>
    </row>
    <row r="103" spans="3:8" x14ac:dyDescent="0.25">
      <c r="C103" s="61"/>
      <c r="D103" s="90" t="s">
        <v>61</v>
      </c>
      <c r="E103" s="86"/>
      <c r="F103" s="88">
        <v>23500</v>
      </c>
      <c r="G103" s="86"/>
      <c r="H103" s="86"/>
    </row>
    <row r="104" spans="3:8" x14ac:dyDescent="0.25">
      <c r="C104" s="61"/>
      <c r="D104" s="90" t="s">
        <v>275</v>
      </c>
      <c r="E104" s="86"/>
      <c r="F104" s="88"/>
      <c r="G104" s="86"/>
      <c r="H104" s="86"/>
    </row>
    <row r="105" spans="3:8" x14ac:dyDescent="0.25">
      <c r="C105" s="61"/>
      <c r="D105" s="90" t="s">
        <v>276</v>
      </c>
      <c r="E105" s="86"/>
      <c r="F105" s="88"/>
      <c r="G105" s="86"/>
      <c r="H105" s="86"/>
    </row>
    <row r="106" spans="3:8" x14ac:dyDescent="0.25">
      <c r="C106" s="61"/>
      <c r="D106" s="90" t="s">
        <v>277</v>
      </c>
      <c r="E106" s="86"/>
      <c r="F106" s="88"/>
      <c r="G106" s="86"/>
      <c r="H106" s="86"/>
    </row>
    <row r="107" spans="3:8" x14ac:dyDescent="0.25">
      <c r="C107" s="61"/>
      <c r="D107" s="90" t="s">
        <v>278</v>
      </c>
      <c r="E107" s="86"/>
      <c r="F107" s="88"/>
      <c r="G107" s="86"/>
      <c r="H107" s="86"/>
    </row>
    <row r="108" spans="3:8" x14ac:dyDescent="0.25">
      <c r="C108" s="61"/>
      <c r="D108" s="90" t="s">
        <v>279</v>
      </c>
      <c r="E108" s="86"/>
      <c r="F108" s="88"/>
      <c r="G108" s="86"/>
      <c r="H108" s="86"/>
    </row>
    <row r="109" spans="3:8" x14ac:dyDescent="0.25">
      <c r="C109" s="61"/>
      <c r="D109" s="90" t="s">
        <v>280</v>
      </c>
      <c r="E109" s="86"/>
      <c r="F109" s="88"/>
      <c r="G109" s="86"/>
      <c r="H109" s="86"/>
    </row>
    <row r="110" spans="3:8" x14ac:dyDescent="0.25">
      <c r="C110" s="61"/>
      <c r="D110" s="90" t="s">
        <v>281</v>
      </c>
      <c r="E110" s="86"/>
      <c r="F110" s="88"/>
      <c r="G110" s="86"/>
      <c r="H110" s="86"/>
    </row>
    <row r="111" spans="3:8" x14ac:dyDescent="0.25">
      <c r="C111" s="61"/>
      <c r="D111" s="90" t="s">
        <v>282</v>
      </c>
      <c r="E111" s="86"/>
      <c r="F111" s="88">
        <v>1000</v>
      </c>
      <c r="G111" s="86"/>
      <c r="H111" s="86"/>
    </row>
    <row r="112" spans="3:8" x14ac:dyDescent="0.25">
      <c r="C112" s="61"/>
      <c r="D112" s="90" t="s">
        <v>283</v>
      </c>
      <c r="E112" s="86"/>
      <c r="F112" s="88"/>
      <c r="G112" s="86"/>
      <c r="H112" s="86"/>
    </row>
    <row r="113" spans="3:8" x14ac:dyDescent="0.25">
      <c r="C113" s="61"/>
      <c r="D113" s="90" t="s">
        <v>284</v>
      </c>
      <c r="E113" s="86"/>
      <c r="F113" s="88">
        <v>213.53</v>
      </c>
      <c r="G113" s="86"/>
      <c r="H113" s="86"/>
    </row>
    <row r="114" spans="3:8" x14ac:dyDescent="0.25">
      <c r="C114" s="61"/>
      <c r="D114" s="90" t="s">
        <v>285</v>
      </c>
      <c r="E114" s="86"/>
      <c r="F114" s="88">
        <v>213.54</v>
      </c>
      <c r="G114" s="86"/>
      <c r="H114" s="86"/>
    </row>
    <row r="115" spans="3:8" x14ac:dyDescent="0.25">
      <c r="C115" s="61"/>
      <c r="D115" s="90" t="s">
        <v>286</v>
      </c>
      <c r="E115" s="86"/>
      <c r="F115" s="88">
        <v>300</v>
      </c>
      <c r="G115" s="86"/>
      <c r="H115" s="86"/>
    </row>
    <row r="116" spans="3:8" x14ac:dyDescent="0.25">
      <c r="C116" s="61"/>
      <c r="D116" s="90" t="s">
        <v>358</v>
      </c>
      <c r="E116" s="86"/>
      <c r="F116" s="88"/>
      <c r="G116" s="86"/>
      <c r="H116" s="86"/>
    </row>
    <row r="117" spans="3:8" x14ac:dyDescent="0.25">
      <c r="C117" s="61"/>
      <c r="D117" s="90" t="s">
        <v>288</v>
      </c>
      <c r="E117" s="86"/>
      <c r="F117" s="88"/>
      <c r="G117" s="86"/>
      <c r="H117" s="86"/>
    </row>
    <row r="118" spans="3:8" x14ac:dyDescent="0.25">
      <c r="C118" s="61"/>
      <c r="D118" s="95" t="s">
        <v>289</v>
      </c>
      <c r="E118" s="86"/>
      <c r="F118" s="86"/>
      <c r="G118" s="94">
        <f>SUM(F96:F117)</f>
        <v>56398.51</v>
      </c>
      <c r="H118" s="86"/>
    </row>
    <row r="119" spans="3:8" x14ac:dyDescent="0.25">
      <c r="C119" s="61"/>
      <c r="D119" s="87"/>
      <c r="E119" s="86"/>
      <c r="F119" s="86"/>
      <c r="G119" s="86"/>
      <c r="H119" s="86"/>
    </row>
    <row r="120" spans="3:8" x14ac:dyDescent="0.25">
      <c r="C120" s="61"/>
      <c r="D120" s="92" t="s">
        <v>290</v>
      </c>
      <c r="E120" s="86"/>
      <c r="F120" s="86"/>
      <c r="G120" s="86"/>
      <c r="H120" s="86"/>
    </row>
    <row r="121" spans="3:8" x14ac:dyDescent="0.25">
      <c r="C121" s="61"/>
      <c r="D121" s="90" t="s">
        <v>291</v>
      </c>
      <c r="E121" s="86"/>
      <c r="F121" s="88"/>
      <c r="G121" s="86"/>
      <c r="H121" s="86"/>
    </row>
    <row r="122" spans="3:8" x14ac:dyDescent="0.25">
      <c r="C122" s="61"/>
      <c r="D122" s="90" t="s">
        <v>292</v>
      </c>
      <c r="E122" s="86"/>
      <c r="F122" s="88"/>
      <c r="G122" s="86"/>
      <c r="H122" s="86"/>
    </row>
    <row r="123" spans="3:8" x14ac:dyDescent="0.25">
      <c r="C123" s="61"/>
      <c r="D123" s="90" t="s">
        <v>293</v>
      </c>
      <c r="E123" s="86"/>
      <c r="F123" s="88">
        <v>20166</v>
      </c>
      <c r="G123" s="86"/>
      <c r="H123" s="86"/>
    </row>
    <row r="124" spans="3:8" x14ac:dyDescent="0.25">
      <c r="C124" s="61"/>
      <c r="D124" s="95" t="s">
        <v>294</v>
      </c>
      <c r="E124" s="86"/>
      <c r="F124" s="86"/>
      <c r="G124" s="94">
        <f>SUM(F121:F123)</f>
        <v>20166</v>
      </c>
      <c r="H124" s="86"/>
    </row>
    <row r="125" spans="3:8" x14ac:dyDescent="0.25">
      <c r="C125" s="61"/>
      <c r="D125" s="87"/>
      <c r="E125" s="86"/>
      <c r="F125" s="86"/>
      <c r="G125" s="86"/>
      <c r="H125" s="86"/>
    </row>
    <row r="126" spans="3:8" x14ac:dyDescent="0.25">
      <c r="C126" s="61"/>
      <c r="D126" s="92" t="s">
        <v>295</v>
      </c>
      <c r="E126" s="86"/>
      <c r="F126" s="86"/>
      <c r="G126" s="86"/>
      <c r="H126" s="86"/>
    </row>
    <row r="127" spans="3:8" x14ac:dyDescent="0.25">
      <c r="C127" s="61"/>
      <c r="D127" s="90" t="s">
        <v>296</v>
      </c>
      <c r="E127" s="86"/>
      <c r="F127" s="88"/>
      <c r="G127" s="86"/>
      <c r="H127" s="86"/>
    </row>
    <row r="128" spans="3:8" x14ac:dyDescent="0.25">
      <c r="C128" s="61"/>
      <c r="D128" s="90" t="s">
        <v>297</v>
      </c>
      <c r="E128" s="86"/>
      <c r="F128" s="88"/>
      <c r="G128" s="86"/>
      <c r="H128" s="86"/>
    </row>
    <row r="129" spans="3:8" x14ac:dyDescent="0.25">
      <c r="C129" s="61"/>
      <c r="D129" s="90" t="s">
        <v>298</v>
      </c>
      <c r="E129" s="86"/>
      <c r="F129" s="88"/>
      <c r="G129" s="86"/>
      <c r="H129" s="86"/>
    </row>
    <row r="130" spans="3:8" x14ac:dyDescent="0.25">
      <c r="C130" s="61"/>
      <c r="D130" s="90" t="s">
        <v>299</v>
      </c>
      <c r="E130" s="86"/>
      <c r="F130" s="88"/>
      <c r="G130" s="86"/>
      <c r="H130" s="86"/>
    </row>
    <row r="131" spans="3:8" x14ac:dyDescent="0.25">
      <c r="C131" s="61"/>
      <c r="D131" s="95" t="s">
        <v>300</v>
      </c>
      <c r="E131" s="86"/>
      <c r="F131" s="86"/>
      <c r="G131" s="94">
        <f>SUM(F127:F130)</f>
        <v>0</v>
      </c>
      <c r="H131" s="86"/>
    </row>
    <row r="132" spans="3:8" x14ac:dyDescent="0.25">
      <c r="C132" s="61"/>
      <c r="D132" s="87"/>
      <c r="E132" s="86"/>
      <c r="F132" s="86"/>
      <c r="G132" s="86"/>
      <c r="H132" s="86"/>
    </row>
    <row r="133" spans="3:8" x14ac:dyDescent="0.25">
      <c r="C133" s="61"/>
      <c r="D133" s="92" t="s">
        <v>301</v>
      </c>
      <c r="E133" s="86"/>
      <c r="F133" s="86"/>
      <c r="G133" s="86"/>
      <c r="H133" s="86"/>
    </row>
    <row r="134" spans="3:8" x14ac:dyDescent="0.25">
      <c r="C134" s="61"/>
      <c r="D134" s="90" t="s">
        <v>302</v>
      </c>
      <c r="E134" s="86"/>
      <c r="F134" s="88">
        <v>85.5</v>
      </c>
      <c r="G134" s="86"/>
      <c r="H134" s="86"/>
    </row>
    <row r="135" spans="3:8" x14ac:dyDescent="0.25">
      <c r="C135" s="61"/>
      <c r="D135" s="90" t="s">
        <v>303</v>
      </c>
      <c r="E135" s="86"/>
      <c r="F135" s="88"/>
      <c r="G135" s="86"/>
      <c r="H135" s="86"/>
    </row>
    <row r="136" spans="3:8" x14ac:dyDescent="0.25">
      <c r="C136" s="61"/>
      <c r="D136" s="90" t="s">
        <v>304</v>
      </c>
      <c r="E136" s="86"/>
      <c r="F136" s="88"/>
      <c r="G136" s="86"/>
      <c r="H136" s="86"/>
    </row>
    <row r="137" spans="3:8" x14ac:dyDescent="0.25">
      <c r="C137" s="61"/>
      <c r="D137" s="90" t="s">
        <v>305</v>
      </c>
      <c r="E137" s="86"/>
      <c r="F137" s="88"/>
      <c r="G137" s="86"/>
      <c r="H137" s="86"/>
    </row>
    <row r="138" spans="3:8" x14ac:dyDescent="0.25">
      <c r="C138" s="61"/>
      <c r="D138" s="90" t="s">
        <v>306</v>
      </c>
      <c r="E138" s="86"/>
      <c r="F138" s="88"/>
      <c r="G138" s="86"/>
      <c r="H138" s="86"/>
    </row>
    <row r="139" spans="3:8" x14ac:dyDescent="0.25">
      <c r="C139" s="61"/>
      <c r="D139" s="90" t="s">
        <v>307</v>
      </c>
      <c r="E139" s="86"/>
      <c r="F139" s="88"/>
      <c r="G139" s="86"/>
      <c r="H139" s="86"/>
    </row>
    <row r="140" spans="3:8" x14ac:dyDescent="0.25">
      <c r="C140" s="61"/>
      <c r="D140" s="90" t="s">
        <v>308</v>
      </c>
      <c r="E140" s="86"/>
      <c r="F140" s="88"/>
      <c r="G140" s="86"/>
      <c r="H140" s="86"/>
    </row>
    <row r="141" spans="3:8" x14ac:dyDescent="0.25">
      <c r="C141" s="61"/>
      <c r="D141" s="95" t="s">
        <v>309</v>
      </c>
      <c r="E141" s="86"/>
      <c r="F141" s="86"/>
      <c r="G141" s="94">
        <f>SUM(F134:F139)</f>
        <v>85.5</v>
      </c>
      <c r="H141" s="86"/>
    </row>
    <row r="142" spans="3:8" x14ac:dyDescent="0.25">
      <c r="C142" s="61"/>
      <c r="D142" s="87"/>
      <c r="E142" s="86"/>
      <c r="F142" s="86"/>
      <c r="G142" s="86"/>
      <c r="H142" s="86"/>
    </row>
    <row r="143" spans="3:8" x14ac:dyDescent="0.25">
      <c r="C143" s="61"/>
      <c r="D143" s="92" t="s">
        <v>310</v>
      </c>
      <c r="E143" s="86"/>
      <c r="F143" s="86"/>
      <c r="G143" s="86"/>
      <c r="H143" s="86"/>
    </row>
    <row r="144" spans="3:8" x14ac:dyDescent="0.25">
      <c r="C144" s="61"/>
      <c r="D144" s="92" t="s">
        <v>311</v>
      </c>
      <c r="E144" s="86"/>
      <c r="F144" s="86"/>
      <c r="G144" s="86"/>
      <c r="H144" s="86"/>
    </row>
    <row r="145" spans="3:8" x14ac:dyDescent="0.25">
      <c r="C145" s="61"/>
      <c r="D145" s="90" t="s">
        <v>312</v>
      </c>
      <c r="E145" s="88">
        <v>93.31</v>
      </c>
      <c r="F145" s="86"/>
      <c r="G145" s="86"/>
      <c r="H145" s="86"/>
    </row>
    <row r="146" spans="3:8" x14ac:dyDescent="0.25">
      <c r="C146" s="61"/>
      <c r="D146" s="90" t="s">
        <v>313</v>
      </c>
      <c r="E146" s="88">
        <v>35.659999999999997</v>
      </c>
      <c r="F146" s="86"/>
      <c r="G146" s="86"/>
      <c r="H146" s="86"/>
    </row>
    <row r="147" spans="3:8" x14ac:dyDescent="0.25">
      <c r="C147" s="61"/>
      <c r="D147" s="90" t="s">
        <v>314</v>
      </c>
      <c r="E147" s="88">
        <v>30.04</v>
      </c>
      <c r="F147" s="86"/>
      <c r="G147" s="86"/>
      <c r="H147" s="86"/>
    </row>
    <row r="148" spans="3:8" x14ac:dyDescent="0.25">
      <c r="C148" s="61"/>
      <c r="D148" s="90" t="s">
        <v>315</v>
      </c>
      <c r="E148" s="88">
        <v>941.72</v>
      </c>
      <c r="F148" s="86"/>
      <c r="G148" s="86"/>
      <c r="H148" s="86"/>
    </row>
    <row r="149" spans="3:8" x14ac:dyDescent="0.25">
      <c r="C149" s="61"/>
      <c r="D149" s="90" t="s">
        <v>316</v>
      </c>
      <c r="E149" s="88">
        <v>694.14</v>
      </c>
      <c r="F149" s="86"/>
      <c r="G149" s="86"/>
      <c r="H149" s="86"/>
    </row>
    <row r="150" spans="3:8" x14ac:dyDescent="0.25">
      <c r="C150" s="61"/>
      <c r="D150" s="90" t="s">
        <v>317</v>
      </c>
      <c r="E150" s="88">
        <v>32.65</v>
      </c>
      <c r="F150" s="86"/>
      <c r="G150" s="86"/>
      <c r="H150" s="86"/>
    </row>
    <row r="151" spans="3:8" x14ac:dyDescent="0.25">
      <c r="C151" s="61"/>
      <c r="D151" s="90" t="s">
        <v>318</v>
      </c>
      <c r="E151" s="88"/>
      <c r="F151" s="86"/>
      <c r="G151" s="86"/>
      <c r="H151" s="86"/>
    </row>
    <row r="152" spans="3:8" x14ac:dyDescent="0.25">
      <c r="C152" s="61"/>
      <c r="D152" s="95" t="s">
        <v>319</v>
      </c>
      <c r="E152" s="86"/>
      <c r="F152" s="94">
        <f>SUM(E145:E151)</f>
        <v>1827.52</v>
      </c>
      <c r="G152" s="86"/>
      <c r="H152" s="86"/>
    </row>
    <row r="153" spans="3:8" x14ac:dyDescent="0.25">
      <c r="C153" s="61"/>
      <c r="D153" s="90"/>
      <c r="E153" s="86"/>
      <c r="F153" s="86"/>
      <c r="G153" s="86"/>
      <c r="H153" s="86"/>
    </row>
    <row r="154" spans="3:8" x14ac:dyDescent="0.25">
      <c r="C154" s="61"/>
      <c r="D154" s="92" t="s">
        <v>320</v>
      </c>
      <c r="E154" s="86"/>
      <c r="F154" s="86"/>
      <c r="G154" s="86"/>
      <c r="H154" s="86"/>
    </row>
    <row r="155" spans="3:8" x14ac:dyDescent="0.25">
      <c r="C155" s="61"/>
      <c r="D155" s="90" t="s">
        <v>359</v>
      </c>
      <c r="E155" s="88">
        <v>69.12</v>
      </c>
      <c r="F155" s="86"/>
      <c r="G155" s="86"/>
      <c r="H155" s="86"/>
    </row>
    <row r="156" spans="3:8" x14ac:dyDescent="0.25">
      <c r="C156" s="61"/>
      <c r="D156" s="90" t="s">
        <v>322</v>
      </c>
      <c r="E156" s="88">
        <v>128.85</v>
      </c>
      <c r="F156" s="86"/>
      <c r="G156" s="86"/>
      <c r="H156" s="86"/>
    </row>
    <row r="157" spans="3:8" x14ac:dyDescent="0.25">
      <c r="C157" s="61"/>
      <c r="D157" s="90" t="s">
        <v>323</v>
      </c>
      <c r="E157" s="88"/>
      <c r="F157" s="86"/>
      <c r="G157" s="86"/>
      <c r="H157" s="86"/>
    </row>
    <row r="158" spans="3:8" x14ac:dyDescent="0.25">
      <c r="C158" s="61"/>
      <c r="D158" s="90" t="s">
        <v>324</v>
      </c>
      <c r="E158" s="88">
        <v>57.47</v>
      </c>
      <c r="F158" s="86"/>
      <c r="G158" s="86"/>
      <c r="H158" s="86"/>
    </row>
    <row r="159" spans="3:8" x14ac:dyDescent="0.25">
      <c r="C159" s="61"/>
      <c r="D159" s="90" t="s">
        <v>325</v>
      </c>
      <c r="E159" s="88"/>
      <c r="F159" s="86"/>
      <c r="G159" s="86"/>
      <c r="H159" s="86"/>
    </row>
    <row r="160" spans="3:8" x14ac:dyDescent="0.25">
      <c r="C160" s="61"/>
      <c r="D160" s="95" t="s">
        <v>326</v>
      </c>
      <c r="E160" s="86"/>
      <c r="F160" s="94">
        <f>SUM(E155:E159)</f>
        <v>255.44</v>
      </c>
      <c r="G160" s="86"/>
      <c r="H160" s="86"/>
    </row>
    <row r="161" spans="3:8" x14ac:dyDescent="0.25">
      <c r="C161" s="61"/>
      <c r="D161" s="90"/>
      <c r="E161" s="86"/>
      <c r="F161" s="86"/>
      <c r="G161" s="86"/>
      <c r="H161" s="86"/>
    </row>
    <row r="162" spans="3:8" x14ac:dyDescent="0.25">
      <c r="C162" s="61"/>
      <c r="D162" s="92" t="s">
        <v>327</v>
      </c>
      <c r="E162" s="86"/>
      <c r="F162" s="86"/>
      <c r="G162" s="86"/>
      <c r="H162" s="86"/>
    </row>
    <row r="163" spans="3:8" x14ac:dyDescent="0.25">
      <c r="C163" s="61"/>
      <c r="D163" s="90" t="s">
        <v>328</v>
      </c>
      <c r="E163" s="88">
        <v>319.77999999999997</v>
      </c>
      <c r="F163" s="86"/>
      <c r="G163" s="86"/>
      <c r="H163" s="86"/>
    </row>
    <row r="164" spans="3:8" x14ac:dyDescent="0.25">
      <c r="C164" s="61"/>
      <c r="D164" s="90" t="s">
        <v>329</v>
      </c>
      <c r="E164" s="88">
        <v>37.380000000000003</v>
      </c>
      <c r="F164" s="86"/>
      <c r="G164" s="86"/>
      <c r="H164" s="86"/>
    </row>
    <row r="165" spans="3:8" x14ac:dyDescent="0.25">
      <c r="C165" s="61"/>
      <c r="D165" s="90" t="s">
        <v>330</v>
      </c>
      <c r="E165" s="88">
        <v>193.42</v>
      </c>
      <c r="F165" s="86"/>
      <c r="G165" s="86"/>
      <c r="H165" s="86"/>
    </row>
    <row r="166" spans="3:8" x14ac:dyDescent="0.25">
      <c r="C166" s="61"/>
      <c r="D166" s="90" t="s">
        <v>331</v>
      </c>
      <c r="E166" s="88">
        <v>22.8</v>
      </c>
      <c r="F166" s="86"/>
      <c r="G166" s="86"/>
      <c r="H166" s="86"/>
    </row>
    <row r="167" spans="3:8" x14ac:dyDescent="0.25">
      <c r="C167" s="61"/>
      <c r="D167" s="90" t="s">
        <v>332</v>
      </c>
      <c r="E167" s="88">
        <v>102.12</v>
      </c>
      <c r="F167" s="86"/>
      <c r="G167" s="86"/>
      <c r="H167" s="86"/>
    </row>
    <row r="168" spans="3:8" x14ac:dyDescent="0.25">
      <c r="C168" s="61"/>
      <c r="D168" s="95" t="s">
        <v>333</v>
      </c>
      <c r="E168" s="86"/>
      <c r="F168" s="94">
        <f>SUM(E163:E167)</f>
        <v>675.49999999999989</v>
      </c>
      <c r="G168" s="86"/>
      <c r="H168" s="86"/>
    </row>
    <row r="169" spans="3:8" x14ac:dyDescent="0.25">
      <c r="C169" s="61"/>
      <c r="D169" s="87"/>
      <c r="E169" s="86"/>
      <c r="F169" s="86"/>
      <c r="G169" s="86"/>
      <c r="H169" s="86"/>
    </row>
    <row r="170" spans="3:8" x14ac:dyDescent="0.25">
      <c r="C170" s="61"/>
      <c r="D170" s="92" t="s">
        <v>334</v>
      </c>
      <c r="E170" s="86"/>
      <c r="F170" s="86"/>
      <c r="G170" s="86"/>
      <c r="H170" s="86"/>
    </row>
    <row r="171" spans="3:8" x14ac:dyDescent="0.25">
      <c r="C171" s="61"/>
      <c r="D171" s="90" t="s">
        <v>335</v>
      </c>
      <c r="E171" s="88">
        <v>496.03</v>
      </c>
      <c r="F171" s="86"/>
      <c r="G171" s="86"/>
      <c r="H171" s="86"/>
    </row>
    <row r="172" spans="3:8" x14ac:dyDescent="0.25">
      <c r="C172" s="61"/>
      <c r="D172" s="90" t="s">
        <v>336</v>
      </c>
      <c r="E172" s="88">
        <v>54.78</v>
      </c>
      <c r="F172" s="86"/>
      <c r="G172" s="86"/>
      <c r="H172" s="86"/>
    </row>
    <row r="173" spans="3:8" x14ac:dyDescent="0.25">
      <c r="C173" s="61"/>
      <c r="D173" s="90" t="s">
        <v>337</v>
      </c>
      <c r="E173" s="88">
        <v>308.57</v>
      </c>
      <c r="F173" s="86"/>
      <c r="G173" s="86"/>
      <c r="H173" s="86"/>
    </row>
    <row r="174" spans="3:8" x14ac:dyDescent="0.25">
      <c r="C174" s="61"/>
      <c r="D174" s="95" t="s">
        <v>338</v>
      </c>
      <c r="E174" s="86"/>
      <c r="F174" s="94">
        <f>SUM(E171:E173)</f>
        <v>859.37999999999988</v>
      </c>
      <c r="G174" s="86"/>
      <c r="H174" s="86"/>
    </row>
    <row r="175" spans="3:8" x14ac:dyDescent="0.25">
      <c r="C175" s="61"/>
      <c r="D175" s="87"/>
      <c r="E175" s="86"/>
      <c r="F175" s="86"/>
      <c r="G175" s="86"/>
      <c r="H175" s="86"/>
    </row>
    <row r="176" spans="3:8" x14ac:dyDescent="0.25">
      <c r="C176" s="61"/>
      <c r="D176" s="95" t="s">
        <v>339</v>
      </c>
      <c r="E176" s="86"/>
      <c r="F176" s="86"/>
      <c r="G176" s="94">
        <f>SUM(F152+F160+F168+F174)</f>
        <v>3617.84</v>
      </c>
      <c r="H176" s="86"/>
    </row>
    <row r="177" spans="3:8" x14ac:dyDescent="0.25">
      <c r="C177" s="61"/>
      <c r="D177" s="87"/>
      <c r="E177" s="86"/>
      <c r="F177" s="86"/>
      <c r="G177" s="86"/>
      <c r="H177" s="86"/>
    </row>
    <row r="178" spans="3:8" x14ac:dyDescent="0.25">
      <c r="C178" s="61"/>
      <c r="D178" s="92" t="s">
        <v>340</v>
      </c>
      <c r="E178" s="86"/>
      <c r="F178" s="86"/>
      <c r="G178" s="86"/>
      <c r="H178" s="86"/>
    </row>
    <row r="179" spans="3:8" x14ac:dyDescent="0.25">
      <c r="C179" s="61"/>
      <c r="D179" s="97" t="s">
        <v>341</v>
      </c>
      <c r="E179" s="86"/>
      <c r="F179" s="88"/>
      <c r="G179" s="86"/>
      <c r="H179" s="86"/>
    </row>
    <row r="180" spans="3:8" x14ac:dyDescent="0.25">
      <c r="C180" s="61"/>
      <c r="D180" s="87" t="s">
        <v>342</v>
      </c>
      <c r="E180" s="86"/>
      <c r="F180" s="88">
        <v>532</v>
      </c>
      <c r="G180" s="86"/>
      <c r="H180" s="86"/>
    </row>
    <row r="181" spans="3:8" x14ac:dyDescent="0.25">
      <c r="C181" s="61"/>
      <c r="D181" s="87" t="s">
        <v>343</v>
      </c>
      <c r="E181" s="86"/>
      <c r="F181" s="88"/>
      <c r="G181" s="86"/>
      <c r="H181" s="86"/>
    </row>
    <row r="182" spans="3:8" x14ac:dyDescent="0.25">
      <c r="C182" s="61"/>
      <c r="D182" s="87" t="s">
        <v>344</v>
      </c>
      <c r="E182" s="86"/>
      <c r="F182" s="88"/>
      <c r="G182" s="86"/>
      <c r="H182" s="86"/>
    </row>
    <row r="183" spans="3:8" x14ac:dyDescent="0.25">
      <c r="C183" s="61"/>
      <c r="D183" s="87" t="s">
        <v>345</v>
      </c>
      <c r="E183" s="86"/>
      <c r="F183" s="88"/>
      <c r="G183" s="86"/>
      <c r="H183" s="86"/>
    </row>
    <row r="184" spans="3:8" x14ac:dyDescent="0.25">
      <c r="C184" s="61"/>
      <c r="D184" s="87" t="s">
        <v>346</v>
      </c>
      <c r="E184" s="86"/>
      <c r="F184" s="88"/>
      <c r="G184" s="86"/>
      <c r="H184" s="86"/>
    </row>
    <row r="185" spans="3:8" x14ac:dyDescent="0.25">
      <c r="C185" s="61"/>
      <c r="D185" s="89" t="s">
        <v>347</v>
      </c>
      <c r="E185" s="86"/>
      <c r="F185" s="86"/>
      <c r="G185" s="94">
        <f>SUM(F179:F184)</f>
        <v>532</v>
      </c>
      <c r="H185" s="86"/>
    </row>
    <row r="186" spans="3:8" x14ac:dyDescent="0.25">
      <c r="C186" s="61"/>
      <c r="D186" s="89"/>
      <c r="E186" s="86"/>
      <c r="F186" s="86"/>
      <c r="G186" s="86"/>
      <c r="H186" s="86"/>
    </row>
    <row r="187" spans="3:8" x14ac:dyDescent="0.25">
      <c r="C187" s="61"/>
      <c r="D187" s="89" t="s">
        <v>348</v>
      </c>
      <c r="E187" s="86"/>
      <c r="F187" s="86"/>
      <c r="G187" s="86"/>
      <c r="H187" s="86"/>
    </row>
    <row r="188" spans="3:8" x14ac:dyDescent="0.25">
      <c r="C188" s="61"/>
      <c r="D188" s="87" t="s">
        <v>349</v>
      </c>
      <c r="E188" s="86"/>
      <c r="F188" s="88"/>
      <c r="G188" s="86"/>
      <c r="H188" s="86"/>
    </row>
    <row r="189" spans="3:8" x14ac:dyDescent="0.25">
      <c r="C189" s="61"/>
      <c r="D189" s="89" t="s">
        <v>350</v>
      </c>
      <c r="E189" s="86"/>
      <c r="F189" s="86"/>
      <c r="G189" s="94">
        <f>SUM(F188)</f>
        <v>0</v>
      </c>
      <c r="H189" s="86"/>
    </row>
    <row r="190" spans="3:8" x14ac:dyDescent="0.25">
      <c r="C190" s="61"/>
      <c r="D190" s="87"/>
      <c r="E190" s="86"/>
      <c r="F190" s="86"/>
      <c r="G190" s="86"/>
      <c r="H190" s="86"/>
    </row>
    <row r="191" spans="3:8" x14ac:dyDescent="0.25">
      <c r="C191" s="61"/>
      <c r="D191" s="89" t="s">
        <v>351</v>
      </c>
      <c r="E191" s="86"/>
      <c r="F191" s="86"/>
      <c r="G191" s="86"/>
      <c r="H191" s="86"/>
    </row>
    <row r="192" spans="3:8" x14ac:dyDescent="0.25">
      <c r="C192" s="61"/>
      <c r="D192" s="87" t="s">
        <v>352</v>
      </c>
      <c r="E192" s="86"/>
      <c r="F192" s="88"/>
      <c r="G192" s="86"/>
      <c r="H192" s="86"/>
    </row>
    <row r="193" spans="3:8" x14ac:dyDescent="0.25">
      <c r="C193" s="61"/>
      <c r="D193" s="87" t="s">
        <v>353</v>
      </c>
      <c r="E193" s="86"/>
      <c r="F193" s="88"/>
      <c r="G193" s="86"/>
      <c r="H193" s="86"/>
    </row>
    <row r="194" spans="3:8" x14ac:dyDescent="0.25">
      <c r="C194" s="61"/>
      <c r="D194" s="89" t="s">
        <v>354</v>
      </c>
      <c r="E194" s="86"/>
      <c r="F194" s="86"/>
      <c r="G194" s="94">
        <f>SUM(F192:F193)</f>
        <v>0</v>
      </c>
      <c r="H194" s="86"/>
    </row>
    <row r="195" spans="3:8" x14ac:dyDescent="0.25">
      <c r="C195" s="61"/>
      <c r="D195" s="87"/>
      <c r="E195" s="86"/>
      <c r="F195" s="86"/>
      <c r="G195" s="86"/>
      <c r="H195" s="86"/>
    </row>
    <row r="196" spans="3:8" ht="18.75" x14ac:dyDescent="0.3">
      <c r="C196" s="141" t="s">
        <v>355</v>
      </c>
      <c r="D196" s="142"/>
      <c r="E196" s="86"/>
      <c r="F196" s="86"/>
      <c r="G196" s="94">
        <f>SUM(G27+G28+G34+G52+G60+G67+G87+G93+G118+G124+G131+G141+G176+G185+G189+G194+G26)</f>
        <v>272518.86</v>
      </c>
      <c r="H196" s="86"/>
    </row>
    <row r="197" spans="3:8" ht="18.75" x14ac:dyDescent="0.3">
      <c r="C197" s="141" t="s">
        <v>356</v>
      </c>
      <c r="D197" s="142"/>
      <c r="E197" s="86"/>
      <c r="F197" s="86"/>
      <c r="G197" s="94">
        <f>(H23-G196)</f>
        <v>140254.38000000006</v>
      </c>
      <c r="H197" s="86"/>
    </row>
    <row r="198" spans="3:8" ht="18.75" x14ac:dyDescent="0.3">
      <c r="C198" s="143" t="s">
        <v>357</v>
      </c>
      <c r="D198" s="143"/>
      <c r="E198" s="86"/>
      <c r="F198" s="86"/>
      <c r="G198" s="94">
        <f>G197</f>
        <v>140254.38000000006</v>
      </c>
      <c r="H198" s="86"/>
    </row>
  </sheetData>
  <mergeCells count="5">
    <mergeCell ref="C2:D2"/>
    <mergeCell ref="C3:D3"/>
    <mergeCell ref="C196:D196"/>
    <mergeCell ref="C197:D197"/>
    <mergeCell ref="C198:D19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FD5E5-8473-4ED1-A5DF-CAEFB51D55FE}">
  <sheetPr>
    <pageSetUpPr fitToPage="1"/>
  </sheetPr>
  <dimension ref="C2:H198"/>
  <sheetViews>
    <sheetView topLeftCell="A91" workbookViewId="0">
      <selection activeCell="F103" sqref="F103"/>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-6746.45</v>
      </c>
      <c r="G4" s="86"/>
      <c r="H4" s="86"/>
    </row>
    <row r="5" spans="3:8" x14ac:dyDescent="0.25">
      <c r="C5" s="61"/>
      <c r="D5" s="89" t="s">
        <v>185</v>
      </c>
      <c r="E5" s="86"/>
      <c r="F5" s="86"/>
      <c r="G5" s="86"/>
      <c r="H5" s="86"/>
    </row>
    <row r="6" spans="3:8" x14ac:dyDescent="0.25">
      <c r="C6" s="61"/>
      <c r="D6" s="90" t="s">
        <v>186</v>
      </c>
      <c r="E6" s="86"/>
      <c r="F6" s="88">
        <v>449763.26</v>
      </c>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21998.3</v>
      </c>
      <c r="G10" s="86"/>
      <c r="H10" s="86"/>
    </row>
    <row r="11" spans="3:8" x14ac:dyDescent="0.25">
      <c r="C11" s="61"/>
      <c r="D11" s="90" t="s">
        <v>191</v>
      </c>
      <c r="E11" s="91"/>
      <c r="F11" s="88">
        <v>3.5</v>
      </c>
      <c r="G11" s="86"/>
      <c r="H11" s="86"/>
    </row>
    <row r="12" spans="3:8" x14ac:dyDescent="0.25">
      <c r="C12" s="61"/>
      <c r="D12" s="90" t="s">
        <v>192</v>
      </c>
      <c r="E12" s="91"/>
      <c r="F12" s="88">
        <v>600</v>
      </c>
      <c r="G12" s="86"/>
      <c r="H12" s="86"/>
    </row>
    <row r="13" spans="3:8" x14ac:dyDescent="0.25">
      <c r="C13" s="61"/>
      <c r="D13" s="90" t="s">
        <v>193</v>
      </c>
      <c r="E13" s="91"/>
      <c r="F13" s="88">
        <v>300</v>
      </c>
      <c r="G13" s="86"/>
      <c r="H13" s="86"/>
    </row>
    <row r="14" spans="3:8" x14ac:dyDescent="0.25">
      <c r="C14" s="61"/>
      <c r="D14" s="90" t="s">
        <v>194</v>
      </c>
      <c r="E14" s="91"/>
      <c r="F14" s="88"/>
      <c r="G14" s="86"/>
      <c r="H14" s="86"/>
    </row>
    <row r="15" spans="3:8" x14ac:dyDescent="0.25">
      <c r="C15" s="61"/>
      <c r="D15" s="90" t="s">
        <v>195</v>
      </c>
      <c r="E15" s="91"/>
      <c r="F15" s="88">
        <v>145</v>
      </c>
      <c r="G15" s="86"/>
      <c r="H15" s="86"/>
    </row>
    <row r="16" spans="3:8" x14ac:dyDescent="0.25">
      <c r="C16" s="61"/>
      <c r="D16" s="90" t="s">
        <v>196</v>
      </c>
      <c r="E16" s="91"/>
      <c r="F16" s="88">
        <v>97.9</v>
      </c>
      <c r="G16" s="86"/>
      <c r="H16" s="86"/>
    </row>
    <row r="17" spans="3:8" ht="17.25" customHeight="1" x14ac:dyDescent="0.25">
      <c r="C17" s="61"/>
      <c r="D17" s="90" t="s">
        <v>197</v>
      </c>
      <c r="E17" s="91"/>
      <c r="F17" s="88">
        <v>67.53</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472975.49000000005</v>
      </c>
      <c r="H21" s="86"/>
    </row>
    <row r="22" spans="3:8" ht="18.75" x14ac:dyDescent="0.3">
      <c r="C22" s="85" t="s">
        <v>14</v>
      </c>
      <c r="D22" s="87"/>
      <c r="E22" s="86"/>
      <c r="F22" s="86"/>
      <c r="G22" s="86"/>
      <c r="H22" s="94">
        <f>SUM(F4+G21)</f>
        <v>466229.04000000004</v>
      </c>
    </row>
    <row r="23" spans="3:8" ht="18.75" x14ac:dyDescent="0.3">
      <c r="C23" s="85" t="s">
        <v>202</v>
      </c>
      <c r="D23" s="87"/>
      <c r="E23" s="86"/>
      <c r="F23" s="86"/>
      <c r="G23" s="86"/>
      <c r="H23" s="94">
        <f>H22</f>
        <v>466229.04000000004</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137990.62</v>
      </c>
      <c r="H26" s="86"/>
    </row>
    <row r="27" spans="3:8" x14ac:dyDescent="0.25">
      <c r="C27" s="61"/>
      <c r="D27" s="87" t="s">
        <v>205</v>
      </c>
      <c r="E27" s="86"/>
      <c r="F27" s="86"/>
      <c r="G27" s="88"/>
      <c r="H27" s="86"/>
    </row>
    <row r="28" spans="3:8" x14ac:dyDescent="0.25">
      <c r="C28" s="61"/>
      <c r="D28" s="87" t="s">
        <v>206</v>
      </c>
      <c r="E28" s="86"/>
      <c r="F28" s="86"/>
      <c r="G28" s="88"/>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155.41</v>
      </c>
      <c r="G31" s="86"/>
      <c r="H31" s="86"/>
    </row>
    <row r="32" spans="3:8" x14ac:dyDescent="0.25">
      <c r="C32" s="61"/>
      <c r="D32" s="90" t="s">
        <v>360</v>
      </c>
      <c r="E32" s="91"/>
      <c r="F32" s="88">
        <v>12</v>
      </c>
      <c r="G32" s="86"/>
      <c r="H32" s="86"/>
    </row>
    <row r="33" spans="3:8" x14ac:dyDescent="0.25">
      <c r="C33" s="61"/>
      <c r="D33" s="90" t="s">
        <v>211</v>
      </c>
      <c r="E33" s="91"/>
      <c r="F33" s="88">
        <v>1071.68</v>
      </c>
      <c r="G33" s="86"/>
      <c r="H33" s="86"/>
    </row>
    <row r="34" spans="3:8" x14ac:dyDescent="0.25">
      <c r="C34" s="61"/>
      <c r="D34" s="95" t="s">
        <v>213</v>
      </c>
      <c r="E34" s="91"/>
      <c r="F34" s="86"/>
      <c r="G34" s="94">
        <f>SUM(F30:F33)</f>
        <v>1239.0900000000001</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c r="G37" s="86"/>
      <c r="H37" s="86"/>
    </row>
    <row r="38" spans="3:8" x14ac:dyDescent="0.25">
      <c r="C38" s="61"/>
      <c r="D38" s="90" t="s">
        <v>216</v>
      </c>
      <c r="E38" s="91"/>
      <c r="F38" s="88">
        <v>2453.73</v>
      </c>
      <c r="G38" s="86"/>
      <c r="H38" s="86"/>
    </row>
    <row r="39" spans="3:8" x14ac:dyDescent="0.25">
      <c r="C39" s="61"/>
      <c r="D39" s="90" t="s">
        <v>217</v>
      </c>
      <c r="E39" s="91"/>
      <c r="F39" s="88"/>
      <c r="G39" s="86"/>
      <c r="H39" s="86"/>
    </row>
    <row r="40" spans="3:8" x14ac:dyDescent="0.25">
      <c r="C40" s="61"/>
      <c r="D40" s="90" t="s">
        <v>218</v>
      </c>
      <c r="E40" s="91"/>
      <c r="F40" s="88"/>
      <c r="G40" s="86"/>
      <c r="H40" s="86"/>
    </row>
    <row r="41" spans="3:8" x14ac:dyDescent="0.25">
      <c r="C41" s="61"/>
      <c r="D41" s="90" t="s">
        <v>219</v>
      </c>
      <c r="E41" s="91"/>
      <c r="F41" s="88">
        <v>26197.02</v>
      </c>
      <c r="G41" s="86"/>
      <c r="H41" s="86"/>
    </row>
    <row r="42" spans="3:8" x14ac:dyDescent="0.25">
      <c r="C42" s="61"/>
      <c r="D42" s="90" t="s">
        <v>220</v>
      </c>
      <c r="E42" s="91"/>
      <c r="F42" s="88"/>
      <c r="G42" s="86"/>
      <c r="H42" s="86"/>
    </row>
    <row r="43" spans="3:8" x14ac:dyDescent="0.25">
      <c r="C43" s="61"/>
      <c r="D43" s="90" t="s">
        <v>221</v>
      </c>
      <c r="E43" s="91"/>
      <c r="F43" s="88"/>
      <c r="G43" s="86"/>
      <c r="H43" s="86"/>
    </row>
    <row r="44" spans="3:8" x14ac:dyDescent="0.25">
      <c r="C44" s="61"/>
      <c r="D44" s="90" t="s">
        <v>222</v>
      </c>
      <c r="E44" s="91"/>
      <c r="F44" s="88"/>
      <c r="G44" s="86"/>
      <c r="H44" s="86"/>
    </row>
    <row r="45" spans="3:8" x14ac:dyDescent="0.25">
      <c r="C45" s="61"/>
      <c r="D45" s="90" t="s">
        <v>223</v>
      </c>
      <c r="E45" s="91"/>
      <c r="F45" s="88"/>
      <c r="G45" s="86"/>
      <c r="H45" s="86"/>
    </row>
    <row r="46" spans="3:8" x14ac:dyDescent="0.25">
      <c r="C46" s="61"/>
      <c r="D46" s="90" t="s">
        <v>224</v>
      </c>
      <c r="E46" s="91"/>
      <c r="F46" s="88"/>
      <c r="G46" s="86"/>
      <c r="H46" s="86"/>
    </row>
    <row r="47" spans="3:8" x14ac:dyDescent="0.25">
      <c r="C47" s="61"/>
      <c r="D47" s="90" t="s">
        <v>225</v>
      </c>
      <c r="E47" s="91"/>
      <c r="F47" s="88"/>
      <c r="G47" s="86"/>
      <c r="H47" s="86"/>
    </row>
    <row r="48" spans="3:8" x14ac:dyDescent="0.25">
      <c r="C48" s="61"/>
      <c r="D48" s="90" t="s">
        <v>226</v>
      </c>
      <c r="E48" s="91"/>
      <c r="F48" s="88"/>
      <c r="G48" s="86"/>
      <c r="H48" s="86"/>
    </row>
    <row r="49" spans="3:8" x14ac:dyDescent="0.25">
      <c r="C49" s="61"/>
      <c r="D49" s="90" t="s">
        <v>227</v>
      </c>
      <c r="E49" s="91"/>
      <c r="F49" s="88">
        <v>4242.34</v>
      </c>
      <c r="G49" s="86"/>
      <c r="H49" s="86"/>
    </row>
    <row r="50" spans="3:8" x14ac:dyDescent="0.25">
      <c r="C50" s="61"/>
      <c r="D50" s="90" t="s">
        <v>228</v>
      </c>
      <c r="E50" s="91"/>
      <c r="F50" s="88">
        <v>1635.68</v>
      </c>
      <c r="G50" s="86"/>
      <c r="H50" s="86"/>
    </row>
    <row r="51" spans="3:8" x14ac:dyDescent="0.25">
      <c r="C51" s="61"/>
      <c r="D51" s="90" t="s">
        <v>229</v>
      </c>
      <c r="E51" s="91"/>
      <c r="F51" s="88"/>
      <c r="G51" s="86"/>
      <c r="H51" s="86"/>
    </row>
    <row r="52" spans="3:8" x14ac:dyDescent="0.25">
      <c r="C52" s="61"/>
      <c r="D52" s="95" t="s">
        <v>230</v>
      </c>
      <c r="E52" s="91"/>
      <c r="F52" s="86"/>
      <c r="G52" s="94">
        <f>SUM(F37:F51)</f>
        <v>34528.769999999997</v>
      </c>
      <c r="H52" s="86"/>
    </row>
    <row r="53" spans="3:8" x14ac:dyDescent="0.25">
      <c r="C53" s="61"/>
      <c r="D53" s="90"/>
      <c r="E53" s="91"/>
      <c r="F53" s="86"/>
      <c r="G53" s="86"/>
      <c r="H53" s="86"/>
    </row>
    <row r="54" spans="3:8" x14ac:dyDescent="0.25">
      <c r="C54" s="61"/>
      <c r="D54" s="92" t="s">
        <v>231</v>
      </c>
      <c r="E54" s="93"/>
      <c r="F54" s="86"/>
      <c r="G54" s="86"/>
      <c r="H54" s="86"/>
    </row>
    <row r="55" spans="3:8" x14ac:dyDescent="0.25">
      <c r="C55" s="61"/>
      <c r="D55" s="90" t="s">
        <v>232</v>
      </c>
      <c r="E55" s="91"/>
      <c r="F55" s="88">
        <v>6178.17</v>
      </c>
      <c r="G55" s="86"/>
      <c r="H55" s="86"/>
    </row>
    <row r="56" spans="3:8" x14ac:dyDescent="0.25">
      <c r="C56" s="61"/>
      <c r="D56" s="90" t="s">
        <v>233</v>
      </c>
      <c r="E56" s="91"/>
      <c r="F56" s="88"/>
      <c r="G56" s="86"/>
      <c r="H56" s="86"/>
    </row>
    <row r="57" spans="3:8" x14ac:dyDescent="0.25">
      <c r="C57" s="61"/>
      <c r="D57" s="90" t="s">
        <v>234</v>
      </c>
      <c r="E57" s="91"/>
      <c r="F57" s="88"/>
      <c r="G57" s="86"/>
      <c r="H57" s="86"/>
    </row>
    <row r="58" spans="3:8" x14ac:dyDescent="0.25">
      <c r="C58" s="61"/>
      <c r="D58" s="90" t="s">
        <v>235</v>
      </c>
      <c r="E58" s="91"/>
      <c r="F58" s="88"/>
      <c r="G58" s="86"/>
      <c r="H58" s="86"/>
    </row>
    <row r="59" spans="3:8" x14ac:dyDescent="0.25">
      <c r="C59" s="61"/>
      <c r="D59" s="90" t="s">
        <v>236</v>
      </c>
      <c r="E59" s="91"/>
      <c r="F59" s="88"/>
      <c r="G59" s="86"/>
      <c r="H59" s="86"/>
    </row>
    <row r="60" spans="3:8" x14ac:dyDescent="0.25">
      <c r="C60" s="61"/>
      <c r="D60" s="95" t="s">
        <v>237</v>
      </c>
      <c r="E60" s="91"/>
      <c r="F60" s="86"/>
      <c r="G60" s="94">
        <f>SUM(F55:F59)</f>
        <v>6178.17</v>
      </c>
      <c r="H60" s="86"/>
    </row>
    <row r="61" spans="3:8" x14ac:dyDescent="0.25">
      <c r="C61" s="61"/>
      <c r="D61" s="90"/>
      <c r="E61" s="91"/>
      <c r="F61" s="86"/>
      <c r="G61" s="86"/>
      <c r="H61" s="86"/>
    </row>
    <row r="62" spans="3:8" x14ac:dyDescent="0.25">
      <c r="C62" s="61"/>
      <c r="D62" s="92" t="s">
        <v>238</v>
      </c>
      <c r="E62" s="93"/>
      <c r="F62" s="86"/>
      <c r="G62" s="86"/>
      <c r="H62" s="86"/>
    </row>
    <row r="63" spans="3:8" x14ac:dyDescent="0.25">
      <c r="C63" s="61"/>
      <c r="D63" s="90" t="s">
        <v>239</v>
      </c>
      <c r="E63" s="91"/>
      <c r="F63" s="88"/>
      <c r="G63" s="86"/>
      <c r="H63" s="86"/>
    </row>
    <row r="64" spans="3:8" x14ac:dyDescent="0.25">
      <c r="C64" s="61"/>
      <c r="D64" s="90" t="s">
        <v>240</v>
      </c>
      <c r="E64" s="91"/>
      <c r="F64" s="88"/>
      <c r="G64" s="86"/>
      <c r="H64" s="86"/>
    </row>
    <row r="65" spans="3:8" x14ac:dyDescent="0.25">
      <c r="C65" s="61"/>
      <c r="D65" s="90" t="s">
        <v>241</v>
      </c>
      <c r="E65" s="91"/>
      <c r="F65" s="88">
        <v>795.02</v>
      </c>
      <c r="G65" s="86"/>
      <c r="H65" s="86"/>
    </row>
    <row r="66" spans="3:8" x14ac:dyDescent="0.25">
      <c r="C66" s="61"/>
      <c r="D66" s="90" t="s">
        <v>242</v>
      </c>
      <c r="E66" s="91"/>
      <c r="F66" s="88"/>
      <c r="G66" s="86"/>
      <c r="H66" s="86"/>
    </row>
    <row r="67" spans="3:8" x14ac:dyDescent="0.25">
      <c r="C67" s="61"/>
      <c r="D67" s="95" t="s">
        <v>243</v>
      </c>
      <c r="E67" s="91"/>
      <c r="F67" s="86"/>
      <c r="G67" s="94">
        <f>SUM(F63:F66)</f>
        <v>795.02</v>
      </c>
      <c r="H67" s="86"/>
    </row>
    <row r="68" spans="3:8" x14ac:dyDescent="0.25">
      <c r="C68" s="61"/>
      <c r="D68" s="87"/>
      <c r="E68" s="86"/>
      <c r="F68" s="86"/>
      <c r="G68" s="86"/>
      <c r="H68" s="86"/>
    </row>
    <row r="69" spans="3:8" x14ac:dyDescent="0.25">
      <c r="C69" s="61"/>
      <c r="D69" s="92" t="s">
        <v>244</v>
      </c>
      <c r="E69" s="93"/>
      <c r="F69" s="86"/>
      <c r="G69" s="86"/>
      <c r="H69" s="86"/>
    </row>
    <row r="70" spans="3:8" x14ac:dyDescent="0.25">
      <c r="C70" s="61"/>
      <c r="D70" s="90" t="s">
        <v>245</v>
      </c>
      <c r="E70" s="91"/>
      <c r="F70" s="88">
        <v>603.14</v>
      </c>
      <c r="G70" s="86"/>
      <c r="H70" s="86"/>
    </row>
    <row r="71" spans="3:8" x14ac:dyDescent="0.25">
      <c r="C71" s="61"/>
      <c r="D71" s="90" t="s">
        <v>246</v>
      </c>
      <c r="E71" s="91"/>
      <c r="F71" s="88"/>
      <c r="G71" s="86"/>
      <c r="H71" s="86"/>
    </row>
    <row r="72" spans="3:8" x14ac:dyDescent="0.25">
      <c r="C72" s="61"/>
      <c r="D72" s="92" t="s">
        <v>247</v>
      </c>
      <c r="E72" s="93"/>
      <c r="F72" s="86"/>
      <c r="G72" s="86"/>
      <c r="H72" s="86"/>
    </row>
    <row r="73" spans="3:8" x14ac:dyDescent="0.25">
      <c r="C73" s="61"/>
      <c r="D73" s="90" t="s">
        <v>248</v>
      </c>
      <c r="E73" s="88"/>
      <c r="F73" s="86"/>
      <c r="G73" s="86"/>
      <c r="H73" s="86"/>
    </row>
    <row r="74" spans="3:8" x14ac:dyDescent="0.25">
      <c r="C74" s="61"/>
      <c r="D74" s="90" t="s">
        <v>249</v>
      </c>
      <c r="E74" s="88">
        <v>278.60000000000002</v>
      </c>
      <c r="F74" s="86"/>
      <c r="G74" s="86"/>
      <c r="H74" s="86"/>
    </row>
    <row r="75" spans="3:8" x14ac:dyDescent="0.25">
      <c r="C75" s="61"/>
      <c r="D75" s="92" t="s">
        <v>250</v>
      </c>
      <c r="E75" s="86"/>
      <c r="F75" s="94">
        <f>SUM(E73:E74)</f>
        <v>278.60000000000002</v>
      </c>
      <c r="G75" s="86"/>
      <c r="H75" s="86"/>
    </row>
    <row r="76" spans="3:8" x14ac:dyDescent="0.25">
      <c r="C76" s="61"/>
      <c r="D76" s="87"/>
      <c r="E76" s="86"/>
      <c r="F76" s="86"/>
      <c r="G76" s="86"/>
      <c r="H76" s="86"/>
    </row>
    <row r="77" spans="3:8" x14ac:dyDescent="0.25">
      <c r="C77" s="61"/>
      <c r="D77" s="90" t="s">
        <v>251</v>
      </c>
      <c r="E77" s="86"/>
      <c r="F77" s="88"/>
      <c r="G77" s="86"/>
      <c r="H77" s="86"/>
    </row>
    <row r="78" spans="3:8" x14ac:dyDescent="0.25">
      <c r="C78" s="61"/>
      <c r="D78" s="90" t="s">
        <v>252</v>
      </c>
      <c r="E78" s="86"/>
      <c r="F78" s="88"/>
      <c r="G78" s="86"/>
      <c r="H78" s="86"/>
    </row>
    <row r="79" spans="3:8" x14ac:dyDescent="0.25">
      <c r="C79" s="61"/>
      <c r="D79" s="90" t="s">
        <v>253</v>
      </c>
      <c r="E79" s="86"/>
      <c r="F79" s="88">
        <v>50.9</v>
      </c>
      <c r="G79" s="86"/>
      <c r="H79" s="86"/>
    </row>
    <row r="80" spans="3:8" x14ac:dyDescent="0.25">
      <c r="C80" s="61"/>
      <c r="D80" s="90" t="s">
        <v>254</v>
      </c>
      <c r="E80" s="86"/>
      <c r="F80" s="88"/>
      <c r="G80" s="86"/>
      <c r="H80" s="86"/>
    </row>
    <row r="81" spans="3:8" x14ac:dyDescent="0.25">
      <c r="C81" s="61"/>
      <c r="D81" s="90" t="s">
        <v>255</v>
      </c>
      <c r="E81" s="86"/>
      <c r="F81" s="88">
        <v>200</v>
      </c>
      <c r="G81" s="86"/>
      <c r="H81" s="86"/>
    </row>
    <row r="82" spans="3:8" x14ac:dyDescent="0.25">
      <c r="C82" s="61"/>
      <c r="D82" s="90" t="s">
        <v>256</v>
      </c>
      <c r="E82" s="86"/>
      <c r="F82" s="88"/>
      <c r="G82" s="86"/>
      <c r="H82" s="86"/>
    </row>
    <row r="83" spans="3:8" x14ac:dyDescent="0.25">
      <c r="C83" s="61"/>
      <c r="D83" s="90" t="s">
        <v>257</v>
      </c>
      <c r="E83" s="86"/>
      <c r="F83" s="88"/>
      <c r="G83" s="86"/>
      <c r="H83" s="86"/>
    </row>
    <row r="84" spans="3:8" x14ac:dyDescent="0.25">
      <c r="C84" s="61"/>
      <c r="D84" s="90" t="s">
        <v>258</v>
      </c>
      <c r="E84" s="86"/>
      <c r="F84" s="88">
        <v>1618.6</v>
      </c>
      <c r="G84" s="86"/>
      <c r="H84" s="86"/>
    </row>
    <row r="85" spans="3:8" x14ac:dyDescent="0.25">
      <c r="C85" s="61"/>
      <c r="D85" s="90" t="s">
        <v>259</v>
      </c>
      <c r="E85" s="86"/>
      <c r="F85" s="88">
        <v>392.22</v>
      </c>
      <c r="G85" s="86"/>
      <c r="H85" s="86"/>
    </row>
    <row r="86" spans="3:8" x14ac:dyDescent="0.25">
      <c r="C86" s="61"/>
      <c r="D86" s="90" t="s">
        <v>260</v>
      </c>
      <c r="E86" s="86"/>
      <c r="F86" s="88">
        <v>40</v>
      </c>
      <c r="G86" s="86"/>
      <c r="H86" s="86"/>
    </row>
    <row r="87" spans="3:8" x14ac:dyDescent="0.25">
      <c r="C87" s="61"/>
      <c r="D87" s="95" t="s">
        <v>261</v>
      </c>
      <c r="E87" s="86"/>
      <c r="F87" s="86"/>
      <c r="G87" s="94">
        <f>SUM(F70:F86)</f>
        <v>3183.46</v>
      </c>
      <c r="H87" s="86"/>
    </row>
    <row r="88" spans="3:8" x14ac:dyDescent="0.25">
      <c r="C88" s="61"/>
      <c r="D88" s="87"/>
      <c r="E88" s="86"/>
      <c r="F88" s="86"/>
      <c r="G88" s="86"/>
      <c r="H88" s="86"/>
    </row>
    <row r="89" spans="3:8" x14ac:dyDescent="0.25">
      <c r="C89" s="61"/>
      <c r="D89" s="92" t="s">
        <v>262</v>
      </c>
      <c r="E89" s="86"/>
      <c r="F89" s="86"/>
      <c r="G89" s="86"/>
      <c r="H89" s="86"/>
    </row>
    <row r="90" spans="3:8" x14ac:dyDescent="0.25">
      <c r="C90" s="61"/>
      <c r="D90" s="90" t="s">
        <v>263</v>
      </c>
      <c r="F90" s="88">
        <v>280</v>
      </c>
      <c r="G90" s="86"/>
      <c r="H90" s="86"/>
    </row>
    <row r="91" spans="3:8" x14ac:dyDescent="0.25">
      <c r="C91" s="61"/>
      <c r="D91" s="90" t="s">
        <v>264</v>
      </c>
      <c r="F91" s="88"/>
      <c r="G91" s="86"/>
      <c r="H91" s="86"/>
    </row>
    <row r="92" spans="3:8" x14ac:dyDescent="0.25">
      <c r="C92" s="61"/>
      <c r="D92" s="90" t="s">
        <v>265</v>
      </c>
      <c r="F92" s="88">
        <v>1110.01</v>
      </c>
      <c r="G92" s="86"/>
      <c r="H92" s="86"/>
    </row>
    <row r="93" spans="3:8" x14ac:dyDescent="0.25">
      <c r="C93" s="61"/>
      <c r="D93" s="95" t="s">
        <v>266</v>
      </c>
      <c r="E93" s="86"/>
      <c r="G93" s="94">
        <f>SUM(F90:F92)</f>
        <v>1390.01</v>
      </c>
      <c r="H93" s="86"/>
    </row>
    <row r="94" spans="3:8" x14ac:dyDescent="0.25">
      <c r="C94" s="61"/>
      <c r="D94" s="87"/>
      <c r="E94" s="86"/>
      <c r="F94" s="86"/>
      <c r="G94" s="86"/>
      <c r="H94" s="86"/>
    </row>
    <row r="95" spans="3:8" x14ac:dyDescent="0.25">
      <c r="C95" s="61"/>
      <c r="D95" s="92" t="s">
        <v>267</v>
      </c>
      <c r="E95" s="86"/>
      <c r="F95" s="86"/>
      <c r="G95" s="86"/>
      <c r="H95" s="86"/>
    </row>
    <row r="96" spans="3:8" x14ac:dyDescent="0.25">
      <c r="C96" s="61"/>
      <c r="D96" s="90" t="s">
        <v>268</v>
      </c>
      <c r="E96" s="86"/>
      <c r="F96" s="88"/>
      <c r="G96" s="86"/>
      <c r="H96" s="86"/>
    </row>
    <row r="97" spans="3:8" x14ac:dyDescent="0.25">
      <c r="C97" s="61"/>
      <c r="D97" s="90" t="s">
        <v>269</v>
      </c>
      <c r="E97" s="86"/>
      <c r="F97" s="88">
        <v>1600</v>
      </c>
      <c r="G97" s="86"/>
      <c r="H97" s="86"/>
    </row>
    <row r="98" spans="3:8" x14ac:dyDescent="0.25">
      <c r="C98" s="61"/>
      <c r="D98" s="90" t="s">
        <v>270</v>
      </c>
      <c r="E98" s="86"/>
      <c r="F98" s="88"/>
      <c r="G98" s="86"/>
      <c r="H98" s="86"/>
    </row>
    <row r="99" spans="3:8" x14ac:dyDescent="0.25">
      <c r="C99" s="61"/>
      <c r="D99" s="90" t="s">
        <v>271</v>
      </c>
      <c r="E99" s="86"/>
      <c r="F99" s="88">
        <v>66</v>
      </c>
      <c r="G99" s="86"/>
      <c r="H99" s="86"/>
    </row>
    <row r="100" spans="3:8" x14ac:dyDescent="0.25">
      <c r="C100" s="61"/>
      <c r="D100" s="90" t="s">
        <v>272</v>
      </c>
      <c r="E100" s="86"/>
      <c r="F100" s="88">
        <v>105.85</v>
      </c>
      <c r="G100" s="86"/>
      <c r="H100" s="86"/>
    </row>
    <row r="101" spans="3:8" x14ac:dyDescent="0.25">
      <c r="C101" s="61"/>
      <c r="D101" s="90" t="s">
        <v>273</v>
      </c>
      <c r="E101" s="86"/>
      <c r="F101" s="88"/>
      <c r="G101" s="86"/>
      <c r="H101" s="86"/>
    </row>
    <row r="102" spans="3:8" x14ac:dyDescent="0.25">
      <c r="C102" s="61"/>
      <c r="D102" s="90" t="s">
        <v>274</v>
      </c>
      <c r="E102" s="86"/>
      <c r="F102" s="88">
        <v>334.49</v>
      </c>
      <c r="G102" s="86"/>
      <c r="H102" s="86"/>
    </row>
    <row r="103" spans="3:8" x14ac:dyDescent="0.25">
      <c r="C103" s="61"/>
      <c r="D103" s="90" t="s">
        <v>61</v>
      </c>
      <c r="E103" s="86"/>
      <c r="F103" s="88">
        <v>16875</v>
      </c>
      <c r="G103" s="86"/>
      <c r="H103" s="86"/>
    </row>
    <row r="104" spans="3:8" x14ac:dyDescent="0.25">
      <c r="C104" s="61"/>
      <c r="D104" s="90" t="s">
        <v>275</v>
      </c>
      <c r="E104" s="86"/>
      <c r="F104" s="88"/>
      <c r="G104" s="86"/>
      <c r="H104" s="86"/>
    </row>
    <row r="105" spans="3:8" x14ac:dyDescent="0.25">
      <c r="C105" s="61"/>
      <c r="D105" s="90" t="s">
        <v>276</v>
      </c>
      <c r="E105" s="86"/>
      <c r="F105" s="88"/>
      <c r="G105" s="86"/>
      <c r="H105" s="86"/>
    </row>
    <row r="106" spans="3:8" x14ac:dyDescent="0.25">
      <c r="C106" s="61"/>
      <c r="D106" s="90" t="s">
        <v>277</v>
      </c>
      <c r="E106" s="86"/>
      <c r="F106" s="88"/>
      <c r="G106" s="86"/>
      <c r="H106" s="86"/>
    </row>
    <row r="107" spans="3:8" x14ac:dyDescent="0.25">
      <c r="C107" s="61"/>
      <c r="D107" s="90" t="s">
        <v>278</v>
      </c>
      <c r="E107" s="86"/>
      <c r="F107" s="88"/>
      <c r="G107" s="86"/>
      <c r="H107" s="86"/>
    </row>
    <row r="108" spans="3:8" x14ac:dyDescent="0.25">
      <c r="C108" s="61"/>
      <c r="D108" s="90" t="s">
        <v>279</v>
      </c>
      <c r="E108" s="86"/>
      <c r="F108" s="88"/>
      <c r="G108" s="86"/>
      <c r="H108" s="86"/>
    </row>
    <row r="109" spans="3:8" x14ac:dyDescent="0.25">
      <c r="C109" s="61"/>
      <c r="D109" s="90" t="s">
        <v>280</v>
      </c>
      <c r="E109" s="86"/>
      <c r="F109" s="88"/>
      <c r="G109" s="86"/>
      <c r="H109" s="86"/>
    </row>
    <row r="110" spans="3:8" x14ac:dyDescent="0.25">
      <c r="C110" s="61"/>
      <c r="D110" s="90" t="s">
        <v>281</v>
      </c>
      <c r="E110" s="86"/>
      <c r="F110" s="88"/>
      <c r="G110" s="86"/>
      <c r="H110" s="86"/>
    </row>
    <row r="111" spans="3:8" x14ac:dyDescent="0.25">
      <c r="C111" s="61"/>
      <c r="D111" s="90" t="s">
        <v>282</v>
      </c>
      <c r="E111" s="86"/>
      <c r="F111" s="88">
        <v>22600</v>
      </c>
      <c r="G111" s="86"/>
      <c r="H111" s="86"/>
    </row>
    <row r="112" spans="3:8" x14ac:dyDescent="0.25">
      <c r="C112" s="61"/>
      <c r="D112" s="90" t="s">
        <v>283</v>
      </c>
      <c r="E112" s="86"/>
      <c r="F112" s="88"/>
      <c r="G112" s="86"/>
      <c r="H112" s="86"/>
    </row>
    <row r="113" spans="3:8" x14ac:dyDescent="0.25">
      <c r="C113" s="61"/>
      <c r="D113" s="90" t="s">
        <v>284</v>
      </c>
      <c r="E113" s="86"/>
      <c r="F113" s="88">
        <v>345.52</v>
      </c>
      <c r="G113" s="86"/>
      <c r="H113" s="86"/>
    </row>
    <row r="114" spans="3:8" x14ac:dyDescent="0.25">
      <c r="C114" s="61"/>
      <c r="D114" s="90" t="s">
        <v>285</v>
      </c>
      <c r="E114" s="86"/>
      <c r="F114" s="88">
        <v>389.37</v>
      </c>
      <c r="G114" s="86"/>
      <c r="H114" s="86"/>
    </row>
    <row r="115" spans="3:8" x14ac:dyDescent="0.25">
      <c r="C115" s="61"/>
      <c r="D115" s="90" t="s">
        <v>286</v>
      </c>
      <c r="E115" s="86"/>
      <c r="F115" s="88">
        <v>225</v>
      </c>
      <c r="G115" s="86"/>
      <c r="H115" s="86"/>
    </row>
    <row r="116" spans="3:8" x14ac:dyDescent="0.25">
      <c r="C116" s="61"/>
      <c r="D116" s="90" t="s">
        <v>287</v>
      </c>
      <c r="E116" s="86"/>
      <c r="F116" s="88"/>
      <c r="G116" s="86"/>
      <c r="H116" s="86"/>
    </row>
    <row r="117" spans="3:8" x14ac:dyDescent="0.25">
      <c r="C117" s="61"/>
      <c r="D117" s="90" t="s">
        <v>288</v>
      </c>
      <c r="E117" s="86"/>
      <c r="F117" s="88"/>
      <c r="G117" s="86"/>
      <c r="H117" s="86"/>
    </row>
    <row r="118" spans="3:8" x14ac:dyDescent="0.25">
      <c r="C118" s="61"/>
      <c r="D118" s="95" t="s">
        <v>289</v>
      </c>
      <c r="E118" s="86"/>
      <c r="F118" s="86"/>
      <c r="G118" s="94">
        <f>SUM(F96:F117)</f>
        <v>42541.229999999996</v>
      </c>
      <c r="H118" s="86"/>
    </row>
    <row r="119" spans="3:8" x14ac:dyDescent="0.25">
      <c r="C119" s="61"/>
      <c r="D119" s="87"/>
      <c r="E119" s="86"/>
      <c r="F119" s="86"/>
      <c r="G119" s="86"/>
      <c r="H119" s="86"/>
    </row>
    <row r="120" spans="3:8" x14ac:dyDescent="0.25">
      <c r="C120" s="61"/>
      <c r="D120" s="92" t="s">
        <v>290</v>
      </c>
      <c r="E120" s="86"/>
      <c r="F120" s="86"/>
      <c r="G120" s="86"/>
      <c r="H120" s="86"/>
    </row>
    <row r="121" spans="3:8" x14ac:dyDescent="0.25">
      <c r="C121" s="61"/>
      <c r="D121" s="90" t="s">
        <v>291</v>
      </c>
      <c r="E121" s="86"/>
      <c r="F121" s="88">
        <v>299.60000000000002</v>
      </c>
      <c r="G121" s="86"/>
      <c r="H121" s="86"/>
    </row>
    <row r="122" spans="3:8" x14ac:dyDescent="0.25">
      <c r="C122" s="61"/>
      <c r="D122" s="90" t="s">
        <v>292</v>
      </c>
      <c r="E122" s="86"/>
      <c r="F122" s="88"/>
      <c r="G122" s="86"/>
      <c r="H122" s="86"/>
    </row>
    <row r="123" spans="3:8" x14ac:dyDescent="0.25">
      <c r="C123" s="61"/>
      <c r="D123" s="90" t="s">
        <v>293</v>
      </c>
      <c r="E123" s="86"/>
      <c r="F123" s="88">
        <v>20166</v>
      </c>
      <c r="G123" s="86"/>
      <c r="H123" s="86"/>
    </row>
    <row r="124" spans="3:8" x14ac:dyDescent="0.25">
      <c r="C124" s="61"/>
      <c r="D124" s="95" t="s">
        <v>294</v>
      </c>
      <c r="E124" s="86"/>
      <c r="F124" s="86"/>
      <c r="G124" s="94">
        <f>SUM(F121:F123)</f>
        <v>20465.599999999999</v>
      </c>
      <c r="H124" s="86"/>
    </row>
    <row r="125" spans="3:8" x14ac:dyDescent="0.25">
      <c r="C125" s="61"/>
      <c r="D125" s="87"/>
      <c r="E125" s="86"/>
      <c r="F125" s="86"/>
      <c r="G125" s="86"/>
      <c r="H125" s="86"/>
    </row>
    <row r="126" spans="3:8" x14ac:dyDescent="0.25">
      <c r="C126" s="61"/>
      <c r="D126" s="92" t="s">
        <v>295</v>
      </c>
      <c r="E126" s="86"/>
      <c r="F126" s="86"/>
      <c r="G126" s="86"/>
      <c r="H126" s="86"/>
    </row>
    <row r="127" spans="3:8" x14ac:dyDescent="0.25">
      <c r="C127" s="61"/>
      <c r="D127" s="90" t="s">
        <v>296</v>
      </c>
      <c r="E127" s="86"/>
      <c r="F127" s="88"/>
      <c r="G127" s="86"/>
      <c r="H127" s="86"/>
    </row>
    <row r="128" spans="3:8" x14ac:dyDescent="0.25">
      <c r="C128" s="61"/>
      <c r="D128" s="90" t="s">
        <v>297</v>
      </c>
      <c r="E128" s="86"/>
      <c r="F128" s="88"/>
      <c r="G128" s="86"/>
      <c r="H128" s="86"/>
    </row>
    <row r="129" spans="3:8" x14ac:dyDescent="0.25">
      <c r="C129" s="61"/>
      <c r="D129" s="90" t="s">
        <v>298</v>
      </c>
      <c r="E129" s="86"/>
      <c r="F129" s="88"/>
      <c r="G129" s="86"/>
      <c r="H129" s="86"/>
    </row>
    <row r="130" spans="3:8" x14ac:dyDescent="0.25">
      <c r="C130" s="61"/>
      <c r="D130" s="90" t="s">
        <v>299</v>
      </c>
      <c r="E130" s="86"/>
      <c r="F130" s="88"/>
      <c r="G130" s="86"/>
      <c r="H130" s="86"/>
    </row>
    <row r="131" spans="3:8" x14ac:dyDescent="0.25">
      <c r="C131" s="61"/>
      <c r="D131" s="95" t="s">
        <v>300</v>
      </c>
      <c r="E131" s="86"/>
      <c r="F131" s="86"/>
      <c r="G131" s="94">
        <f>SUM(F127:F130)</f>
        <v>0</v>
      </c>
      <c r="H131" s="86"/>
    </row>
    <row r="132" spans="3:8" x14ac:dyDescent="0.25">
      <c r="C132" s="61"/>
      <c r="D132" s="87"/>
      <c r="E132" s="86"/>
      <c r="F132" s="86"/>
      <c r="G132" s="86"/>
      <c r="H132" s="86"/>
    </row>
    <row r="133" spans="3:8" x14ac:dyDescent="0.25">
      <c r="C133" s="61"/>
      <c r="D133" s="92" t="s">
        <v>301</v>
      </c>
      <c r="E133" s="86"/>
      <c r="F133" s="86"/>
      <c r="G133" s="86"/>
      <c r="H133" s="86"/>
    </row>
    <row r="134" spans="3:8" x14ac:dyDescent="0.25">
      <c r="C134" s="61"/>
      <c r="D134" s="90" t="s">
        <v>302</v>
      </c>
      <c r="E134" s="86"/>
      <c r="F134" s="88">
        <v>119.5</v>
      </c>
      <c r="G134" s="86"/>
      <c r="H134" s="86"/>
    </row>
    <row r="135" spans="3:8" x14ac:dyDescent="0.25">
      <c r="C135" s="61"/>
      <c r="D135" s="90" t="s">
        <v>303</v>
      </c>
      <c r="E135" s="86"/>
      <c r="F135" s="88"/>
      <c r="G135" s="86"/>
      <c r="H135" s="86"/>
    </row>
    <row r="136" spans="3:8" x14ac:dyDescent="0.25">
      <c r="C136" s="61"/>
      <c r="D136" s="90" t="s">
        <v>304</v>
      </c>
      <c r="E136" s="86"/>
      <c r="F136" s="88"/>
      <c r="G136" s="86"/>
      <c r="H136" s="86"/>
    </row>
    <row r="137" spans="3:8" x14ac:dyDescent="0.25">
      <c r="C137" s="61"/>
      <c r="D137" s="90" t="s">
        <v>305</v>
      </c>
      <c r="E137" s="86"/>
      <c r="F137" s="88"/>
      <c r="G137" s="86"/>
      <c r="H137" s="86"/>
    </row>
    <row r="138" spans="3:8" x14ac:dyDescent="0.25">
      <c r="C138" s="61"/>
      <c r="D138" s="90" t="s">
        <v>306</v>
      </c>
      <c r="E138" s="86"/>
      <c r="F138" s="88"/>
      <c r="G138" s="86"/>
      <c r="H138" s="86"/>
    </row>
    <row r="139" spans="3:8" x14ac:dyDescent="0.25">
      <c r="C139" s="61"/>
      <c r="D139" s="90" t="s">
        <v>307</v>
      </c>
      <c r="E139" s="86"/>
      <c r="F139" s="88"/>
      <c r="G139" s="86"/>
      <c r="H139" s="86"/>
    </row>
    <row r="140" spans="3:8" x14ac:dyDescent="0.25">
      <c r="C140" s="61"/>
      <c r="D140" s="90" t="s">
        <v>308</v>
      </c>
      <c r="E140" s="86"/>
      <c r="F140" s="88"/>
      <c r="G140" s="86"/>
      <c r="H140" s="86"/>
    </row>
    <row r="141" spans="3:8" x14ac:dyDescent="0.25">
      <c r="C141" s="61"/>
      <c r="D141" s="95" t="s">
        <v>309</v>
      </c>
      <c r="E141" s="86"/>
      <c r="F141" s="86"/>
      <c r="G141" s="94">
        <f>SUM(F134:F139)</f>
        <v>119.5</v>
      </c>
      <c r="H141" s="86"/>
    </row>
    <row r="142" spans="3:8" x14ac:dyDescent="0.25">
      <c r="C142" s="61"/>
      <c r="D142" s="87"/>
      <c r="E142" s="86"/>
      <c r="F142" s="86"/>
      <c r="G142" s="86"/>
      <c r="H142" s="86"/>
    </row>
    <row r="143" spans="3:8" x14ac:dyDescent="0.25">
      <c r="C143" s="61"/>
      <c r="D143" s="92" t="s">
        <v>310</v>
      </c>
      <c r="E143" s="86"/>
      <c r="F143" s="86"/>
      <c r="G143" s="86"/>
      <c r="H143" s="86"/>
    </row>
    <row r="144" spans="3:8" x14ac:dyDescent="0.25">
      <c r="C144" s="61"/>
      <c r="D144" s="92" t="s">
        <v>311</v>
      </c>
      <c r="E144" s="86"/>
      <c r="F144" s="86"/>
      <c r="G144" s="86"/>
      <c r="H144" s="86"/>
    </row>
    <row r="145" spans="3:8" x14ac:dyDescent="0.25">
      <c r="C145" s="61"/>
      <c r="D145" s="90" t="s">
        <v>312</v>
      </c>
      <c r="E145" s="88">
        <v>117.27</v>
      </c>
      <c r="F145" s="86"/>
      <c r="G145" s="86"/>
      <c r="H145" s="86"/>
    </row>
    <row r="146" spans="3:8" x14ac:dyDescent="0.25">
      <c r="C146" s="61"/>
      <c r="D146" s="90" t="s">
        <v>313</v>
      </c>
      <c r="E146" s="88">
        <v>43.57</v>
      </c>
      <c r="F146" s="86"/>
      <c r="G146" s="86"/>
      <c r="H146" s="86"/>
    </row>
    <row r="147" spans="3:8" x14ac:dyDescent="0.25">
      <c r="C147" s="61"/>
      <c r="D147" s="90" t="s">
        <v>314</v>
      </c>
      <c r="E147" s="88">
        <v>30.21</v>
      </c>
      <c r="F147" s="86"/>
      <c r="G147" s="86"/>
      <c r="H147" s="86"/>
    </row>
    <row r="148" spans="3:8" x14ac:dyDescent="0.25">
      <c r="C148" s="61"/>
      <c r="D148" s="90" t="s">
        <v>315</v>
      </c>
      <c r="E148" s="88">
        <v>1295.1300000000001</v>
      </c>
      <c r="F148" s="86"/>
      <c r="G148" s="86"/>
      <c r="H148" s="86"/>
    </row>
    <row r="149" spans="3:8" x14ac:dyDescent="0.25">
      <c r="C149" s="61"/>
      <c r="D149" s="90" t="s">
        <v>316</v>
      </c>
      <c r="E149" s="88">
        <v>452.38</v>
      </c>
      <c r="F149" s="86"/>
      <c r="G149" s="86"/>
      <c r="H149" s="86"/>
    </row>
    <row r="150" spans="3:8" x14ac:dyDescent="0.25">
      <c r="C150" s="61"/>
      <c r="D150" s="90" t="s">
        <v>317</v>
      </c>
      <c r="E150" s="88">
        <v>36.06</v>
      </c>
      <c r="F150" s="86"/>
      <c r="G150" s="86"/>
      <c r="H150" s="86"/>
    </row>
    <row r="151" spans="3:8" x14ac:dyDescent="0.25">
      <c r="C151" s="61"/>
      <c r="D151" s="90" t="s">
        <v>318</v>
      </c>
      <c r="E151" s="88"/>
      <c r="F151" s="86"/>
      <c r="G151" s="86"/>
      <c r="H151" s="86"/>
    </row>
    <row r="152" spans="3:8" x14ac:dyDescent="0.25">
      <c r="C152" s="61"/>
      <c r="D152" s="95" t="s">
        <v>319</v>
      </c>
      <c r="E152" s="86"/>
      <c r="F152" s="94">
        <f>SUM(E145:E151)</f>
        <v>1974.62</v>
      </c>
      <c r="G152" s="86"/>
      <c r="H152" s="86"/>
    </row>
    <row r="153" spans="3:8" x14ac:dyDescent="0.25">
      <c r="C153" s="61"/>
      <c r="D153" s="90"/>
      <c r="E153" s="86"/>
      <c r="F153" s="86"/>
      <c r="G153" s="86"/>
      <c r="H153" s="86"/>
    </row>
    <row r="154" spans="3:8" x14ac:dyDescent="0.25">
      <c r="C154" s="61"/>
      <c r="D154" s="92" t="s">
        <v>320</v>
      </c>
      <c r="E154" s="86"/>
      <c r="F154" s="86"/>
      <c r="G154" s="86"/>
      <c r="H154" s="86"/>
    </row>
    <row r="155" spans="3:8" x14ac:dyDescent="0.25">
      <c r="C155" s="61"/>
      <c r="D155" s="90" t="s">
        <v>359</v>
      </c>
      <c r="E155" s="88">
        <v>51.78</v>
      </c>
      <c r="F155" s="86"/>
      <c r="G155" s="86"/>
      <c r="H155" s="86"/>
    </row>
    <row r="156" spans="3:8" x14ac:dyDescent="0.25">
      <c r="C156" s="61"/>
      <c r="D156" s="90" t="s">
        <v>322</v>
      </c>
      <c r="E156" s="88">
        <v>200.23</v>
      </c>
      <c r="F156" s="86"/>
      <c r="G156" s="86"/>
      <c r="H156" s="86"/>
    </row>
    <row r="157" spans="3:8" x14ac:dyDescent="0.25">
      <c r="C157" s="61"/>
      <c r="D157" s="90" t="s">
        <v>323</v>
      </c>
      <c r="E157" s="88"/>
      <c r="F157" s="86"/>
      <c r="G157" s="86"/>
      <c r="H157" s="86"/>
    </row>
    <row r="158" spans="3:8" x14ac:dyDescent="0.25">
      <c r="C158" s="61"/>
      <c r="D158" s="90" t="s">
        <v>324</v>
      </c>
      <c r="E158" s="88"/>
      <c r="F158" s="86"/>
      <c r="G158" s="86"/>
      <c r="H158" s="86"/>
    </row>
    <row r="159" spans="3:8" x14ac:dyDescent="0.25">
      <c r="C159" s="61"/>
      <c r="D159" s="90" t="s">
        <v>325</v>
      </c>
      <c r="E159" s="88"/>
      <c r="F159" s="86"/>
      <c r="G159" s="86"/>
      <c r="H159" s="86"/>
    </row>
    <row r="160" spans="3:8" x14ac:dyDescent="0.25">
      <c r="C160" s="61"/>
      <c r="D160" s="95" t="s">
        <v>326</v>
      </c>
      <c r="E160" s="86"/>
      <c r="F160" s="94">
        <f>SUM(E155:E159)</f>
        <v>252.01</v>
      </c>
      <c r="G160" s="86"/>
      <c r="H160" s="86"/>
    </row>
    <row r="161" spans="3:8" x14ac:dyDescent="0.25">
      <c r="C161" s="61"/>
      <c r="D161" s="90"/>
      <c r="E161" s="86"/>
      <c r="F161" s="86"/>
      <c r="G161" s="86"/>
      <c r="H161" s="86"/>
    </row>
    <row r="162" spans="3:8" x14ac:dyDescent="0.25">
      <c r="C162" s="61"/>
      <c r="D162" s="92" t="s">
        <v>327</v>
      </c>
      <c r="E162" s="86"/>
      <c r="F162" s="86"/>
      <c r="G162" s="86"/>
      <c r="H162" s="86"/>
    </row>
    <row r="163" spans="3:8" x14ac:dyDescent="0.25">
      <c r="C163" s="61"/>
      <c r="D163" s="90" t="s">
        <v>328</v>
      </c>
      <c r="E163" s="88">
        <v>300.33999999999997</v>
      </c>
      <c r="F163" s="86"/>
      <c r="G163" s="86"/>
      <c r="H163" s="86"/>
    </row>
    <row r="164" spans="3:8" x14ac:dyDescent="0.25">
      <c r="C164" s="61"/>
      <c r="D164" s="90" t="s">
        <v>329</v>
      </c>
      <c r="E164" s="88">
        <v>37.380000000000003</v>
      </c>
      <c r="F164" s="86"/>
      <c r="G164" s="86"/>
      <c r="H164" s="86"/>
    </row>
    <row r="165" spans="3:8" x14ac:dyDescent="0.25">
      <c r="C165" s="61"/>
      <c r="D165" s="90" t="s">
        <v>330</v>
      </c>
      <c r="E165" s="88">
        <v>264.82</v>
      </c>
      <c r="F165" s="86"/>
      <c r="G165" s="86"/>
      <c r="H165" s="86"/>
    </row>
    <row r="166" spans="3:8" x14ac:dyDescent="0.25">
      <c r="C166" s="61"/>
      <c r="D166" s="90" t="s">
        <v>331</v>
      </c>
      <c r="E166" s="88"/>
      <c r="F166" s="86"/>
      <c r="G166" s="86"/>
      <c r="H166" s="86"/>
    </row>
    <row r="167" spans="3:8" x14ac:dyDescent="0.25">
      <c r="C167" s="61"/>
      <c r="D167" s="90" t="s">
        <v>332</v>
      </c>
      <c r="E167" s="88">
        <v>724.32</v>
      </c>
      <c r="F167" s="86"/>
      <c r="G167" s="86"/>
      <c r="H167" s="86"/>
    </row>
    <row r="168" spans="3:8" x14ac:dyDescent="0.25">
      <c r="C168" s="61"/>
      <c r="D168" s="95" t="s">
        <v>333</v>
      </c>
      <c r="E168" s="86"/>
      <c r="F168" s="94">
        <f>SUM(E163:E167)</f>
        <v>1326.8600000000001</v>
      </c>
      <c r="G168" s="86"/>
      <c r="H168" s="86"/>
    </row>
    <row r="169" spans="3:8" x14ac:dyDescent="0.25">
      <c r="C169" s="61"/>
      <c r="D169" s="87"/>
      <c r="E169" s="86"/>
      <c r="F169" s="86"/>
      <c r="G169" s="86"/>
      <c r="H169" s="86"/>
    </row>
    <row r="170" spans="3:8" x14ac:dyDescent="0.25">
      <c r="C170" s="61"/>
      <c r="D170" s="92" t="s">
        <v>334</v>
      </c>
      <c r="E170" s="86"/>
      <c r="F170" s="86"/>
      <c r="G170" s="86"/>
      <c r="H170" s="86"/>
    </row>
    <row r="171" spans="3:8" x14ac:dyDescent="0.25">
      <c r="C171" s="61"/>
      <c r="D171" s="90" t="s">
        <v>335</v>
      </c>
      <c r="E171" s="88">
        <v>467.19</v>
      </c>
      <c r="F171" s="86"/>
      <c r="G171" s="86"/>
      <c r="H171" s="86"/>
    </row>
    <row r="172" spans="3:8" x14ac:dyDescent="0.25">
      <c r="C172" s="61"/>
      <c r="D172" s="90" t="s">
        <v>336</v>
      </c>
      <c r="E172" s="88">
        <v>54.78</v>
      </c>
      <c r="F172" s="86"/>
      <c r="G172" s="86"/>
      <c r="H172" s="86"/>
    </row>
    <row r="173" spans="3:8" x14ac:dyDescent="0.25">
      <c r="C173" s="61"/>
      <c r="D173" s="90" t="s">
        <v>337</v>
      </c>
      <c r="E173" s="88">
        <v>380.67</v>
      </c>
      <c r="F173" s="86"/>
      <c r="G173" s="86"/>
      <c r="H173" s="86"/>
    </row>
    <row r="174" spans="3:8" x14ac:dyDescent="0.25">
      <c r="C174" s="61"/>
      <c r="D174" s="95" t="s">
        <v>338</v>
      </c>
      <c r="E174" s="86"/>
      <c r="F174" s="94">
        <f>SUM(E171:E173)</f>
        <v>902.6400000000001</v>
      </c>
      <c r="G174" s="86"/>
      <c r="H174" s="86"/>
    </row>
    <row r="175" spans="3:8" x14ac:dyDescent="0.25">
      <c r="C175" s="61"/>
      <c r="D175" s="87"/>
      <c r="E175" s="86"/>
      <c r="F175" s="86"/>
      <c r="G175" s="86"/>
      <c r="H175" s="86"/>
    </row>
    <row r="176" spans="3:8" x14ac:dyDescent="0.25">
      <c r="C176" s="61"/>
      <c r="D176" s="95" t="s">
        <v>339</v>
      </c>
      <c r="E176" s="86"/>
      <c r="F176" s="86"/>
      <c r="G176" s="94">
        <f>SUM(F152+F160+F168+F174)</f>
        <v>4456.13</v>
      </c>
      <c r="H176" s="86"/>
    </row>
    <row r="177" spans="3:8" x14ac:dyDescent="0.25">
      <c r="C177" s="61"/>
      <c r="D177" s="87"/>
      <c r="E177" s="86"/>
      <c r="F177" s="86"/>
      <c r="G177" s="86"/>
      <c r="H177" s="86"/>
    </row>
    <row r="178" spans="3:8" x14ac:dyDescent="0.25">
      <c r="C178" s="61"/>
      <c r="D178" s="92" t="s">
        <v>340</v>
      </c>
      <c r="E178" s="86"/>
      <c r="F178" s="86"/>
      <c r="G178" s="86"/>
      <c r="H178" s="86"/>
    </row>
    <row r="179" spans="3:8" x14ac:dyDescent="0.25">
      <c r="C179" s="61"/>
      <c r="D179" s="97" t="s">
        <v>341</v>
      </c>
      <c r="E179" s="86"/>
      <c r="F179" s="88">
        <v>-200</v>
      </c>
      <c r="G179" s="86"/>
      <c r="H179" s="86"/>
    </row>
    <row r="180" spans="3:8" x14ac:dyDescent="0.25">
      <c r="C180" s="61"/>
      <c r="D180" s="87" t="s">
        <v>342</v>
      </c>
      <c r="E180" s="86"/>
      <c r="F180" s="88">
        <v>2380</v>
      </c>
      <c r="G180" s="86"/>
      <c r="H180" s="86"/>
    </row>
    <row r="181" spans="3:8" x14ac:dyDescent="0.25">
      <c r="C181" s="61"/>
      <c r="D181" s="87" t="s">
        <v>343</v>
      </c>
      <c r="E181" s="86"/>
      <c r="F181" s="88"/>
      <c r="G181" s="86"/>
      <c r="H181" s="86"/>
    </row>
    <row r="182" spans="3:8" x14ac:dyDescent="0.25">
      <c r="C182" s="61"/>
      <c r="D182" s="87" t="s">
        <v>344</v>
      </c>
      <c r="E182" s="86"/>
      <c r="F182" s="88"/>
      <c r="G182" s="86"/>
      <c r="H182" s="86"/>
    </row>
    <row r="183" spans="3:8" x14ac:dyDescent="0.25">
      <c r="C183" s="61"/>
      <c r="D183" s="87" t="s">
        <v>345</v>
      </c>
      <c r="E183" s="86"/>
      <c r="F183" s="88"/>
      <c r="G183" s="86"/>
      <c r="H183" s="86"/>
    </row>
    <row r="184" spans="3:8" x14ac:dyDescent="0.25">
      <c r="C184" s="61"/>
      <c r="D184" s="87" t="s">
        <v>346</v>
      </c>
      <c r="E184" s="86"/>
      <c r="F184" s="88"/>
      <c r="G184" s="86"/>
      <c r="H184" s="86"/>
    </row>
    <row r="185" spans="3:8" x14ac:dyDescent="0.25">
      <c r="C185" s="61"/>
      <c r="D185" s="89" t="s">
        <v>347</v>
      </c>
      <c r="E185" s="86"/>
      <c r="F185" s="86"/>
      <c r="G185" s="94">
        <f>SUM(F179:F184)</f>
        <v>2180</v>
      </c>
      <c r="H185" s="86"/>
    </row>
    <row r="186" spans="3:8" x14ac:dyDescent="0.25">
      <c r="C186" s="61"/>
      <c r="D186" s="89"/>
      <c r="E186" s="86"/>
      <c r="F186" s="86"/>
      <c r="G186" s="86"/>
      <c r="H186" s="86"/>
    </row>
    <row r="187" spans="3:8" x14ac:dyDescent="0.25">
      <c r="C187" s="61"/>
      <c r="D187" s="89" t="s">
        <v>348</v>
      </c>
      <c r="E187" s="86"/>
      <c r="F187" s="86"/>
      <c r="G187" s="86"/>
      <c r="H187" s="86"/>
    </row>
    <row r="188" spans="3:8" x14ac:dyDescent="0.25">
      <c r="C188" s="61"/>
      <c r="D188" s="87" t="s">
        <v>349</v>
      </c>
      <c r="E188" s="86"/>
      <c r="F188" s="88"/>
      <c r="G188" s="86"/>
      <c r="H188" s="86"/>
    </row>
    <row r="189" spans="3:8" x14ac:dyDescent="0.25">
      <c r="C189" s="61"/>
      <c r="D189" s="89" t="s">
        <v>350</v>
      </c>
      <c r="E189" s="86"/>
      <c r="F189" s="86"/>
      <c r="G189" s="94">
        <f>SUM(F188)</f>
        <v>0</v>
      </c>
      <c r="H189" s="86"/>
    </row>
    <row r="190" spans="3:8" x14ac:dyDescent="0.25">
      <c r="C190" s="61"/>
      <c r="D190" s="87"/>
      <c r="E190" s="86"/>
      <c r="F190" s="86"/>
      <c r="G190" s="86"/>
      <c r="H190" s="86"/>
    </row>
    <row r="191" spans="3:8" x14ac:dyDescent="0.25">
      <c r="C191" s="61"/>
      <c r="D191" s="89" t="s">
        <v>351</v>
      </c>
      <c r="E191" s="86"/>
      <c r="F191" s="86"/>
      <c r="G191" s="86"/>
      <c r="H191" s="86"/>
    </row>
    <row r="192" spans="3:8" x14ac:dyDescent="0.25">
      <c r="C192" s="61"/>
      <c r="D192" s="87" t="s">
        <v>352</v>
      </c>
      <c r="E192" s="86"/>
      <c r="F192" s="88"/>
      <c r="G192" s="86"/>
      <c r="H192" s="86"/>
    </row>
    <row r="193" spans="3:8" x14ac:dyDescent="0.25">
      <c r="C193" s="61"/>
      <c r="D193" s="87" t="s">
        <v>353</v>
      </c>
      <c r="E193" s="86"/>
      <c r="F193" s="88"/>
      <c r="G193" s="86"/>
      <c r="H193" s="86"/>
    </row>
    <row r="194" spans="3:8" x14ac:dyDescent="0.25">
      <c r="C194" s="61"/>
      <c r="D194" s="89" t="s">
        <v>354</v>
      </c>
      <c r="E194" s="86"/>
      <c r="F194" s="86"/>
      <c r="G194" s="94">
        <f>SUM(F192:F193)</f>
        <v>0</v>
      </c>
      <c r="H194" s="86"/>
    </row>
    <row r="195" spans="3:8" x14ac:dyDescent="0.25">
      <c r="C195" s="61"/>
      <c r="D195" s="87"/>
      <c r="E195" s="86"/>
      <c r="F195" s="86"/>
      <c r="G195" s="86"/>
      <c r="H195" s="86"/>
    </row>
    <row r="196" spans="3:8" ht="18.75" x14ac:dyDescent="0.3">
      <c r="C196" s="141" t="s">
        <v>355</v>
      </c>
      <c r="D196" s="142"/>
      <c r="E196" s="86"/>
      <c r="F196" s="86"/>
      <c r="G196" s="94">
        <f>SUM(G27+G28+G34+G52+G60+G67+G87+G93+G118+G124+G131+G141+G176+G185+G189+G194+G26)</f>
        <v>255067.6</v>
      </c>
      <c r="H196" s="86"/>
    </row>
    <row r="197" spans="3:8" ht="18.75" x14ac:dyDescent="0.3">
      <c r="C197" s="141" t="s">
        <v>356</v>
      </c>
      <c r="D197" s="142"/>
      <c r="E197" s="86"/>
      <c r="F197" s="86"/>
      <c r="G197" s="94">
        <f>(H23-G196)</f>
        <v>211161.44000000003</v>
      </c>
      <c r="H197" s="86"/>
    </row>
    <row r="198" spans="3:8" ht="18.75" x14ac:dyDescent="0.3">
      <c r="C198" s="143" t="s">
        <v>357</v>
      </c>
      <c r="D198" s="143"/>
      <c r="E198" s="86"/>
      <c r="F198" s="86"/>
      <c r="G198" s="94">
        <f>G197</f>
        <v>211161.44000000003</v>
      </c>
      <c r="H198" s="86"/>
    </row>
  </sheetData>
  <mergeCells count="5">
    <mergeCell ref="C196:D196"/>
    <mergeCell ref="C197:D197"/>
    <mergeCell ref="C198:D198"/>
    <mergeCell ref="C2:D2"/>
    <mergeCell ref="C3:D3"/>
  </mergeCells>
  <pageMargins left="0.25" right="0.25" top="0.75" bottom="0.75" header="0.3" footer="0.3"/>
  <pageSetup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99164-9798-4238-A435-5E0ED52D7DBC}">
  <dimension ref="A1:H88"/>
  <sheetViews>
    <sheetView workbookViewId="0">
      <pane ySplit="1" topLeftCell="A12" activePane="bottomLeft" state="frozen"/>
      <selection pane="bottomLeft" activeCell="B4" sqref="B4"/>
    </sheetView>
  </sheetViews>
  <sheetFormatPr defaultRowHeight="15" x14ac:dyDescent="0.25"/>
  <cols>
    <col min="1" max="1" width="31.42578125" customWidth="1"/>
    <col min="2" max="2" width="14.140625" bestFit="1" customWidth="1"/>
    <col min="3" max="5" width="12.42578125" bestFit="1" customWidth="1"/>
    <col min="7" max="7" width="12.42578125" bestFit="1" customWidth="1"/>
    <col min="8" max="8" width="13.28515625" bestFit="1" customWidth="1"/>
  </cols>
  <sheetData>
    <row r="1" spans="1:8" ht="30" customHeight="1" x14ac:dyDescent="0.25">
      <c r="B1" s="84" t="s">
        <v>361</v>
      </c>
      <c r="C1" s="119">
        <v>44835</v>
      </c>
      <c r="D1" s="119">
        <v>44866</v>
      </c>
      <c r="E1" s="119">
        <v>44896</v>
      </c>
      <c r="F1" s="84"/>
      <c r="G1" s="84" t="s">
        <v>1</v>
      </c>
      <c r="H1" s="84" t="s">
        <v>2</v>
      </c>
    </row>
    <row r="2" spans="1:8" x14ac:dyDescent="0.25">
      <c r="A2" s="63" t="s">
        <v>3</v>
      </c>
      <c r="B2" s="12">
        <f>SUM('Master Budget'!B3)</f>
        <v>1294178.3999999999</v>
      </c>
      <c r="C2" s="12">
        <f>SUM('Master Budget'!C3)</f>
        <v>0</v>
      </c>
      <c r="D2" s="12">
        <f>SUM('Master Budget'!D3)</f>
        <v>417805.78</v>
      </c>
      <c r="E2" s="12">
        <f>SUM('Master Budget'!E3)</f>
        <v>449763.26</v>
      </c>
      <c r="F2" s="61"/>
      <c r="G2" s="12">
        <f>SUM(C2:E2)</f>
        <v>867569.04</v>
      </c>
      <c r="H2" s="12">
        <f>SUM(B2-G2)</f>
        <v>426609.35999999987</v>
      </c>
    </row>
    <row r="3" spans="1:8" x14ac:dyDescent="0.25">
      <c r="A3" s="63" t="s">
        <v>4</v>
      </c>
      <c r="B3" s="12">
        <f>SUM('Master Budget'!B4)</f>
        <v>3000</v>
      </c>
      <c r="C3" s="12">
        <f>SUM('Master Budget'!C4)</f>
        <v>46.46</v>
      </c>
      <c r="D3" s="12">
        <f>SUM('Master Budget'!D4)</f>
        <v>56.34</v>
      </c>
      <c r="E3" s="12">
        <f>SUM('Master Budget'!E4)</f>
        <v>67.53</v>
      </c>
      <c r="F3" s="61"/>
      <c r="G3" s="12">
        <f t="shared" ref="G3:G11" si="0">SUM(C3:E3)</f>
        <v>170.33</v>
      </c>
      <c r="H3" s="12">
        <f t="shared" ref="H3:H11" si="1">SUM(B3-G3)</f>
        <v>2829.67</v>
      </c>
    </row>
    <row r="4" spans="1:8" x14ac:dyDescent="0.25">
      <c r="A4" s="63" t="s">
        <v>114</v>
      </c>
      <c r="B4" s="12">
        <f>SUM('Master Budget'!B5)</f>
        <v>500</v>
      </c>
      <c r="C4" s="12">
        <f>SUM('Master Budget'!C5)</f>
        <v>43.77</v>
      </c>
      <c r="D4" s="12">
        <f>SUM('Master Budget'!D5)</f>
        <v>0</v>
      </c>
      <c r="E4" s="12">
        <f>SUM('Master Budget'!E5)</f>
        <v>0</v>
      </c>
      <c r="F4" s="61"/>
      <c r="G4" s="12">
        <f t="shared" si="0"/>
        <v>43.77</v>
      </c>
      <c r="H4" s="12">
        <f t="shared" si="1"/>
        <v>456.23</v>
      </c>
    </row>
    <row r="5" spans="1:8" x14ac:dyDescent="0.25">
      <c r="A5" s="63" t="s">
        <v>115</v>
      </c>
      <c r="B5" s="12">
        <f>SUM('Master Budget'!B6)</f>
        <v>1500</v>
      </c>
      <c r="C5" s="12">
        <f>SUM('Master Budget'!C6)</f>
        <v>0</v>
      </c>
      <c r="D5" s="12">
        <f>SUM('Master Budget'!D6)</f>
        <v>0</v>
      </c>
      <c r="E5" s="12">
        <f>SUM('Master Budget'!E6)</f>
        <v>0</v>
      </c>
      <c r="F5" s="61"/>
      <c r="G5" s="12">
        <f t="shared" si="0"/>
        <v>0</v>
      </c>
      <c r="H5" s="12">
        <f t="shared" si="1"/>
        <v>1500</v>
      </c>
    </row>
    <row r="6" spans="1:8" x14ac:dyDescent="0.25">
      <c r="A6" s="63" t="s">
        <v>117</v>
      </c>
      <c r="B6" s="12">
        <f>SUM('Master Budget'!B7)</f>
        <v>42000</v>
      </c>
      <c r="C6" s="12">
        <f>SUM('Master Budget'!C7)</f>
        <v>305.10000000000002</v>
      </c>
      <c r="D6" s="12">
        <f>SUM('Master Budget'!D7)</f>
        <v>538.15</v>
      </c>
      <c r="E6" s="12">
        <f>SUM('Master Budget'!E7)</f>
        <v>22699.7</v>
      </c>
      <c r="F6" s="61"/>
      <c r="G6" s="12">
        <f t="shared" si="0"/>
        <v>23542.95</v>
      </c>
      <c r="H6" s="12">
        <f t="shared" si="1"/>
        <v>18457.05</v>
      </c>
    </row>
    <row r="7" spans="1:8" x14ac:dyDescent="0.25">
      <c r="A7" s="63" t="s">
        <v>119</v>
      </c>
      <c r="B7" s="12">
        <f>SUM('Master Budget'!B8)</f>
        <v>7000</v>
      </c>
      <c r="C7" s="12">
        <f>SUM('Master Budget'!C8)</f>
        <v>250</v>
      </c>
      <c r="D7" s="12">
        <f>SUM('Master Budget'!D8)</f>
        <v>400</v>
      </c>
      <c r="E7" s="12">
        <f>SUM('Master Budget'!E8)</f>
        <v>300</v>
      </c>
      <c r="F7" s="61"/>
      <c r="G7" s="12">
        <f t="shared" si="0"/>
        <v>950</v>
      </c>
      <c r="H7" s="12">
        <f t="shared" si="1"/>
        <v>6050</v>
      </c>
    </row>
    <row r="8" spans="1:8" x14ac:dyDescent="0.25">
      <c r="A8" s="63" t="s">
        <v>120</v>
      </c>
      <c r="B8" s="12">
        <f>SUM('Master Budget'!B9)</f>
        <v>4400</v>
      </c>
      <c r="C8" s="12">
        <f>SUM('Master Budget'!C9)</f>
        <v>270</v>
      </c>
      <c r="D8" s="12">
        <f>SUM('Master Budget'!D9)</f>
        <v>260.05</v>
      </c>
      <c r="E8" s="12">
        <f>SUM('Master Budget'!E9)</f>
        <v>145</v>
      </c>
      <c r="F8" s="61"/>
      <c r="G8" s="12">
        <f t="shared" si="0"/>
        <v>675.05</v>
      </c>
      <c r="H8" s="12">
        <f t="shared" si="1"/>
        <v>3724.95</v>
      </c>
    </row>
    <row r="9" spans="1:8" x14ac:dyDescent="0.25">
      <c r="A9" s="63" t="s">
        <v>121</v>
      </c>
      <c r="B9" s="12">
        <f>SUM('Master Budget'!B10)</f>
        <v>0</v>
      </c>
      <c r="C9" s="12">
        <f>SUM('Master Budget'!C10)</f>
        <v>-10</v>
      </c>
      <c r="D9" s="12">
        <f>SUM('Master Budget'!D10)</f>
        <v>-20</v>
      </c>
      <c r="E9" s="12">
        <f>SUM('Master Budget'!E10)</f>
        <v>0</v>
      </c>
      <c r="F9" s="61"/>
      <c r="G9" s="12">
        <f t="shared" si="0"/>
        <v>-30</v>
      </c>
      <c r="H9" s="12">
        <f t="shared" si="1"/>
        <v>30</v>
      </c>
    </row>
    <row r="10" spans="1:8" ht="39.75" thickBot="1" x14ac:dyDescent="0.3">
      <c r="A10" s="64" t="s">
        <v>122</v>
      </c>
      <c r="B10" s="20">
        <f>SUM('Master Budget'!B12)</f>
        <v>-35000</v>
      </c>
      <c r="C10" s="20">
        <f>SUM('Master Budget'!C12)</f>
        <v>0</v>
      </c>
      <c r="D10" s="20">
        <f>SUM('Master Budget'!D12)</f>
        <v>-6267.08</v>
      </c>
      <c r="E10" s="20">
        <f>SUM('Master Budget'!E12)</f>
        <v>-6746.45</v>
      </c>
      <c r="F10" s="61"/>
      <c r="G10" s="12">
        <f t="shared" si="0"/>
        <v>-13013.529999999999</v>
      </c>
      <c r="H10" s="12">
        <f t="shared" si="1"/>
        <v>-21986.47</v>
      </c>
    </row>
    <row r="11" spans="1:8" ht="15.75" thickTop="1" x14ac:dyDescent="0.25">
      <c r="A11" s="66" t="s">
        <v>14</v>
      </c>
      <c r="B11" s="24">
        <f>SUM('Master Budget'!B14)</f>
        <v>1827578.4</v>
      </c>
      <c r="C11" s="24">
        <f>SUM('Master Budget'!C14)</f>
        <v>905.33</v>
      </c>
      <c r="D11" s="24">
        <f>SUM('Master Budget'!D14)</f>
        <v>412773.24000000005</v>
      </c>
      <c r="E11" s="24">
        <f>SUM('Master Budget'!E14)</f>
        <v>466229.04000000004</v>
      </c>
      <c r="F11" s="83"/>
      <c r="G11" s="79">
        <f t="shared" si="0"/>
        <v>879907.6100000001</v>
      </c>
      <c r="H11" s="79">
        <f t="shared" si="1"/>
        <v>947670.7899999998</v>
      </c>
    </row>
    <row r="12" spans="1:8" x14ac:dyDescent="0.25">
      <c r="A12" s="3"/>
      <c r="B12" s="12"/>
      <c r="C12" s="61"/>
      <c r="D12" s="61"/>
      <c r="E12" s="61"/>
      <c r="F12" s="61"/>
      <c r="G12" s="61"/>
      <c r="H12" s="12"/>
    </row>
    <row r="13" spans="1:8" x14ac:dyDescent="0.25">
      <c r="A13" s="66" t="s">
        <v>123</v>
      </c>
      <c r="B13" s="12"/>
      <c r="C13" s="61"/>
      <c r="D13" s="61"/>
      <c r="E13" s="61"/>
      <c r="F13" s="61"/>
      <c r="G13" s="61"/>
      <c r="H13" s="12"/>
    </row>
    <row r="14" spans="1:8" x14ac:dyDescent="0.25">
      <c r="A14" s="68" t="s">
        <v>124</v>
      </c>
      <c r="B14" s="12">
        <f>SUM('Master Budget'!B17)</f>
        <v>165595.45000000001</v>
      </c>
      <c r="C14" s="12">
        <f>SUM('Master Budget'!C17)</f>
        <v>15845.86</v>
      </c>
      <c r="D14" s="12">
        <f>SUM('Master Budget'!D17)</f>
        <v>10599.34</v>
      </c>
      <c r="E14" s="12">
        <f>SUM('Master Budget'!E17)</f>
        <v>13949.32</v>
      </c>
      <c r="F14" s="61"/>
      <c r="G14" s="12">
        <f t="shared" ref="G14:G18" si="2">SUM(C14:E14)</f>
        <v>40394.520000000004</v>
      </c>
      <c r="H14" s="12">
        <f t="shared" ref="H14:H18" si="3">SUM(B14-G14)</f>
        <v>125200.93000000001</v>
      </c>
    </row>
    <row r="15" spans="1:8" x14ac:dyDescent="0.25">
      <c r="A15" s="63" t="s">
        <v>126</v>
      </c>
      <c r="B15" s="12">
        <f>SUM('Master Budget'!B18)</f>
        <v>216253.7</v>
      </c>
      <c r="C15" s="12">
        <f>SUM('Master Budget'!C18)</f>
        <v>19710.59</v>
      </c>
      <c r="D15" s="12">
        <f>SUM('Master Budget'!D18)</f>
        <v>20693.02</v>
      </c>
      <c r="E15" s="12">
        <f>SUM('Master Budget'!E18)</f>
        <v>20579.45</v>
      </c>
      <c r="F15" s="61"/>
      <c r="G15" s="12">
        <f t="shared" si="2"/>
        <v>60983.06</v>
      </c>
      <c r="H15" s="12">
        <f t="shared" si="3"/>
        <v>155270.64000000001</v>
      </c>
    </row>
    <row r="16" spans="1:8" x14ac:dyDescent="0.25">
      <c r="A16" s="63" t="s">
        <v>18</v>
      </c>
      <c r="B16" s="12">
        <f>SUM('Master Budget'!B19)</f>
        <v>0</v>
      </c>
      <c r="C16" s="12">
        <f>SUM('Master Budget'!C19)</f>
        <v>0</v>
      </c>
      <c r="D16" s="12">
        <f>SUM('Master Budget'!D19)</f>
        <v>0</v>
      </c>
      <c r="E16" s="12">
        <f>SUM('Master Budget'!E19)</f>
        <v>0</v>
      </c>
      <c r="F16" s="61"/>
      <c r="G16" s="12">
        <f t="shared" si="2"/>
        <v>0</v>
      </c>
      <c r="H16" s="12">
        <f t="shared" si="3"/>
        <v>0</v>
      </c>
    </row>
    <row r="17" spans="1:8" ht="15.75" thickBot="1" x14ac:dyDescent="0.3">
      <c r="A17" s="69" t="s">
        <v>128</v>
      </c>
      <c r="B17" s="20">
        <f>SUM('Master Budget'!B20)</f>
        <v>0</v>
      </c>
      <c r="C17" s="20">
        <f>SUM('Master Budget'!C20)</f>
        <v>0</v>
      </c>
      <c r="D17" s="20">
        <f>SUM('Master Budget'!D20)</f>
        <v>0</v>
      </c>
      <c r="E17" s="20">
        <f>SUM('Master Budget'!E20)</f>
        <v>0</v>
      </c>
      <c r="F17" s="61"/>
      <c r="G17" s="20">
        <f t="shared" si="2"/>
        <v>0</v>
      </c>
      <c r="H17" s="20">
        <f t="shared" si="3"/>
        <v>0</v>
      </c>
    </row>
    <row r="18" spans="1:8" ht="15.75" thickTop="1" x14ac:dyDescent="0.25">
      <c r="A18" s="70" t="s">
        <v>20</v>
      </c>
      <c r="B18" s="24">
        <f>SUM('Master Budget'!B21)</f>
        <v>381849.15</v>
      </c>
      <c r="C18" s="24">
        <f>SUM('Master Budget'!C21)</f>
        <v>35556.449999999997</v>
      </c>
      <c r="D18" s="24">
        <f>SUM('Master Budget'!D21)</f>
        <v>31292.36</v>
      </c>
      <c r="E18" s="24">
        <f>SUM('Master Budget'!E21)</f>
        <v>34528.770000000004</v>
      </c>
      <c r="F18" s="83"/>
      <c r="G18" s="24">
        <f t="shared" si="2"/>
        <v>101377.58</v>
      </c>
      <c r="H18" s="24">
        <f t="shared" si="3"/>
        <v>280471.57</v>
      </c>
    </row>
    <row r="19" spans="1:8" x14ac:dyDescent="0.25">
      <c r="A19" s="3"/>
      <c r="B19" s="12"/>
      <c r="C19" s="61"/>
      <c r="D19" s="61"/>
      <c r="E19" s="61"/>
      <c r="F19" s="61"/>
      <c r="G19" s="61"/>
      <c r="H19" s="12"/>
    </row>
    <row r="20" spans="1:8" x14ac:dyDescent="0.25">
      <c r="A20" s="71" t="s">
        <v>21</v>
      </c>
      <c r="B20" s="12"/>
      <c r="C20" s="61"/>
      <c r="D20" s="61"/>
      <c r="E20" s="61"/>
      <c r="F20" s="61"/>
      <c r="G20" s="61"/>
      <c r="H20" s="12"/>
    </row>
    <row r="21" spans="1:8" x14ac:dyDescent="0.25">
      <c r="A21" s="63" t="s">
        <v>22</v>
      </c>
      <c r="B21" s="12">
        <f>SUM('Master Budget'!B24)</f>
        <v>84844.13</v>
      </c>
      <c r="C21" s="12">
        <f>SUM('Master Budget'!C24)</f>
        <v>6074.69</v>
      </c>
      <c r="D21" s="12">
        <f>SUM('Master Budget'!D24)</f>
        <v>7258.56</v>
      </c>
      <c r="E21" s="12">
        <f>SUM('Master Budget'!E24)</f>
        <v>6178.17</v>
      </c>
      <c r="F21" s="61"/>
      <c r="G21" s="12">
        <f t="shared" ref="G21:G27" si="4">SUM(C21:E21)</f>
        <v>19511.419999999998</v>
      </c>
      <c r="H21" s="12">
        <f t="shared" ref="H21:H27" si="5">SUM(B21-G21)</f>
        <v>65332.710000000006</v>
      </c>
    </row>
    <row r="22" spans="1:8" x14ac:dyDescent="0.25">
      <c r="A22" s="63" t="s">
        <v>23</v>
      </c>
      <c r="B22" s="12">
        <f>SUM('Master Budget'!B25)</f>
        <v>0</v>
      </c>
      <c r="C22" s="12">
        <f>SUM('Master Budget'!C25)</f>
        <v>0</v>
      </c>
      <c r="D22" s="12">
        <f>SUM('Master Budget'!D25)</f>
        <v>0</v>
      </c>
      <c r="E22" s="12">
        <f>SUM('Master Budget'!E25)</f>
        <v>0</v>
      </c>
      <c r="F22" s="61"/>
      <c r="G22" s="12">
        <f t="shared" si="4"/>
        <v>0</v>
      </c>
      <c r="H22" s="12">
        <f t="shared" si="5"/>
        <v>0</v>
      </c>
    </row>
    <row r="23" spans="1:8" x14ac:dyDescent="0.25">
      <c r="A23" s="63" t="s">
        <v>131</v>
      </c>
      <c r="B23" s="12">
        <f>SUM('Master Budget'!B26)</f>
        <v>8200</v>
      </c>
      <c r="C23" s="12">
        <f>SUM('Master Budget'!C26)</f>
        <v>7766.93</v>
      </c>
      <c r="D23" s="12">
        <f>SUM('Master Budget'!D26)</f>
        <v>0</v>
      </c>
      <c r="E23" s="12">
        <f>SUM('Master Budget'!E26)</f>
        <v>0</v>
      </c>
      <c r="F23" s="61"/>
      <c r="G23" s="12">
        <f t="shared" si="4"/>
        <v>7766.93</v>
      </c>
      <c r="H23" s="12">
        <f t="shared" si="5"/>
        <v>433.06999999999971</v>
      </c>
    </row>
    <row r="24" spans="1:8" x14ac:dyDescent="0.25">
      <c r="A24" s="63" t="s">
        <v>25</v>
      </c>
      <c r="B24" s="12">
        <f>SUM('Master Budget'!B27)</f>
        <v>16685</v>
      </c>
      <c r="C24" s="12">
        <f>SUM('Master Budget'!C27)</f>
        <v>22495</v>
      </c>
      <c r="D24" s="12">
        <f>SUM('Master Budget'!D27)</f>
        <v>0</v>
      </c>
      <c r="E24" s="12">
        <f>SUM('Master Budget'!E27)</f>
        <v>0</v>
      </c>
      <c r="F24" s="61"/>
      <c r="G24" s="12">
        <f t="shared" si="4"/>
        <v>22495</v>
      </c>
      <c r="H24" s="12">
        <f t="shared" si="5"/>
        <v>-5810</v>
      </c>
    </row>
    <row r="25" spans="1:8" x14ac:dyDescent="0.25">
      <c r="A25" s="63" t="s">
        <v>132</v>
      </c>
      <c r="B25" s="12">
        <f>SUM('Master Budget'!B28)</f>
        <v>12000</v>
      </c>
      <c r="C25" s="12">
        <f>SUM('Master Budget'!C28)</f>
        <v>12642</v>
      </c>
      <c r="D25" s="12">
        <f>SUM('Master Budget'!D28)</f>
        <v>0</v>
      </c>
      <c r="E25" s="12">
        <f>SUM('Master Budget'!E28)</f>
        <v>0</v>
      </c>
      <c r="F25" s="61"/>
      <c r="G25" s="12">
        <f t="shared" si="4"/>
        <v>12642</v>
      </c>
      <c r="H25" s="12">
        <f t="shared" si="5"/>
        <v>-642</v>
      </c>
    </row>
    <row r="26" spans="1:8" ht="15.75" thickBot="1" x14ac:dyDescent="0.3">
      <c r="A26" s="69" t="s">
        <v>27</v>
      </c>
      <c r="B26" s="20">
        <f>SUM('Master Budget'!B29)</f>
        <v>2200</v>
      </c>
      <c r="C26" s="20">
        <f>SUM('Master Budget'!C29)</f>
        <v>2296</v>
      </c>
      <c r="D26" s="20">
        <f>SUM('Master Budget'!D29)</f>
        <v>0</v>
      </c>
      <c r="E26" s="20">
        <f>SUM('Master Budget'!E29)</f>
        <v>0</v>
      </c>
      <c r="F26" s="61"/>
      <c r="G26" s="20">
        <f t="shared" si="4"/>
        <v>2296</v>
      </c>
      <c r="H26" s="20">
        <f t="shared" si="5"/>
        <v>-96</v>
      </c>
    </row>
    <row r="27" spans="1:8" ht="15.75" thickTop="1" x14ac:dyDescent="0.25">
      <c r="A27" s="66" t="s">
        <v>28</v>
      </c>
      <c r="B27" s="24">
        <f>SUM('Master Budget'!B30)</f>
        <v>123929.13</v>
      </c>
      <c r="C27" s="24">
        <f>SUM('Master Budget'!C30)</f>
        <v>51274.619999999995</v>
      </c>
      <c r="D27" s="24">
        <f>SUM('Master Budget'!D30)</f>
        <v>7258.56</v>
      </c>
      <c r="E27" s="24">
        <f>SUM('Master Budget'!E30)</f>
        <v>6178.17</v>
      </c>
      <c r="F27" s="83"/>
      <c r="G27" s="24">
        <f t="shared" si="4"/>
        <v>64711.349999999991</v>
      </c>
      <c r="H27" s="24">
        <f t="shared" si="5"/>
        <v>59217.780000000013</v>
      </c>
    </row>
    <row r="28" spans="1:8" x14ac:dyDescent="0.25">
      <c r="A28" s="63"/>
      <c r="B28" s="12"/>
      <c r="C28" s="61"/>
      <c r="D28" s="61"/>
      <c r="E28" s="61"/>
      <c r="F28" s="61"/>
      <c r="G28" s="61"/>
      <c r="H28" s="12"/>
    </row>
    <row r="29" spans="1:8" x14ac:dyDescent="0.25">
      <c r="A29" s="71" t="s">
        <v>29</v>
      </c>
      <c r="B29" s="12"/>
      <c r="C29" s="61"/>
      <c r="D29" s="61"/>
      <c r="E29" s="61"/>
      <c r="F29" s="61"/>
      <c r="G29" s="61"/>
      <c r="H29" s="12"/>
    </row>
    <row r="30" spans="1:8" x14ac:dyDescent="0.25">
      <c r="A30" s="68" t="s">
        <v>134</v>
      </c>
      <c r="B30" s="12">
        <f>SUM('Master Budget'!B34)</f>
        <v>10000</v>
      </c>
      <c r="C30" s="12">
        <f>SUM('Master Budget'!C34)</f>
        <v>674.81000000000006</v>
      </c>
      <c r="D30" s="12">
        <f>SUM('Master Budget'!D34)</f>
        <v>361.64000000000004</v>
      </c>
      <c r="E30" s="12">
        <f>SUM('Master Budget'!E34)</f>
        <v>2221.7399999999998</v>
      </c>
      <c r="F30" s="61"/>
      <c r="G30" s="12">
        <f t="shared" ref="G30:G38" si="6">SUM(C30:E30)</f>
        <v>3258.1899999999996</v>
      </c>
      <c r="H30" s="12">
        <f t="shared" ref="H30:H38" si="7">SUM(B30-G30)</f>
        <v>6741.81</v>
      </c>
    </row>
    <row r="31" spans="1:8" x14ac:dyDescent="0.25">
      <c r="A31" s="63" t="s">
        <v>31</v>
      </c>
      <c r="B31" s="12">
        <f>SUM('Master Budget'!B35)</f>
        <v>1200</v>
      </c>
      <c r="C31" s="12">
        <f>SUM('Master Budget'!C35)</f>
        <v>0</v>
      </c>
      <c r="D31" s="12">
        <f>SUM('Master Budget'!D35)</f>
        <v>0</v>
      </c>
      <c r="E31" s="12">
        <f>SUM('Master Budget'!E35)</f>
        <v>0</v>
      </c>
      <c r="F31" s="61"/>
      <c r="G31" s="12">
        <f t="shared" si="6"/>
        <v>0</v>
      </c>
      <c r="H31" s="12">
        <f t="shared" si="7"/>
        <v>1200</v>
      </c>
    </row>
    <row r="32" spans="1:8" x14ac:dyDescent="0.25">
      <c r="A32" s="63" t="s">
        <v>32</v>
      </c>
      <c r="B32" s="12">
        <f>SUM('Master Budget'!B36)</f>
        <v>7000</v>
      </c>
      <c r="C32" s="12">
        <f>SUM('Master Budget'!C36)</f>
        <v>97.47</v>
      </c>
      <c r="D32" s="12">
        <f>SUM('Master Budget'!D36)</f>
        <v>465.14</v>
      </c>
      <c r="E32" s="12">
        <f>SUM('Master Budget'!E36)</f>
        <v>278.60000000000002</v>
      </c>
      <c r="F32" s="61"/>
      <c r="G32" s="12">
        <f t="shared" si="6"/>
        <v>841.21</v>
      </c>
      <c r="H32" s="12">
        <f t="shared" si="7"/>
        <v>6158.79</v>
      </c>
    </row>
    <row r="33" spans="1:8" x14ac:dyDescent="0.25">
      <c r="A33" s="63" t="s">
        <v>33</v>
      </c>
      <c r="B33" s="12">
        <f>SUM('Master Budget'!B37)</f>
        <v>500</v>
      </c>
      <c r="C33" s="12">
        <f>SUM('Master Budget'!C37)</f>
        <v>0</v>
      </c>
      <c r="D33" s="12">
        <f>SUM('Master Budget'!D37)</f>
        <v>0</v>
      </c>
      <c r="E33" s="12">
        <f>SUM('Master Budget'!E37)</f>
        <v>0</v>
      </c>
      <c r="F33" s="61"/>
      <c r="G33" s="12">
        <f t="shared" si="6"/>
        <v>0</v>
      </c>
      <c r="H33" s="12">
        <f t="shared" si="7"/>
        <v>500</v>
      </c>
    </row>
    <row r="34" spans="1:8" x14ac:dyDescent="0.25">
      <c r="A34" s="63" t="s">
        <v>137</v>
      </c>
      <c r="B34" s="12">
        <f>SUM('Master Budget'!B38)</f>
        <v>4500</v>
      </c>
      <c r="C34" s="12">
        <f>SUM('Master Budget'!C38)</f>
        <v>1803.97</v>
      </c>
      <c r="D34" s="12">
        <f>SUM('Master Budget'!D38)</f>
        <v>549.72</v>
      </c>
      <c r="E34" s="12">
        <f>SUM('Master Budget'!E38)</f>
        <v>683.12</v>
      </c>
      <c r="F34" s="61"/>
      <c r="G34" s="12">
        <f t="shared" si="6"/>
        <v>3036.81</v>
      </c>
      <c r="H34" s="12">
        <f t="shared" si="7"/>
        <v>1463.19</v>
      </c>
    </row>
    <row r="35" spans="1:8" x14ac:dyDescent="0.25">
      <c r="A35" s="63" t="s">
        <v>37</v>
      </c>
      <c r="B35" s="12">
        <f>SUM('Master Budget'!B41)</f>
        <v>1500</v>
      </c>
      <c r="C35" s="12">
        <f>SUM('Master Budget'!C41)</f>
        <v>69.72</v>
      </c>
      <c r="D35" s="12">
        <f>SUM('Master Budget'!D41)</f>
        <v>39.840000000000003</v>
      </c>
      <c r="E35" s="12">
        <f>SUM('Master Budget'!E41)</f>
        <v>0</v>
      </c>
      <c r="F35" s="61"/>
      <c r="G35" s="12">
        <f t="shared" si="6"/>
        <v>109.56</v>
      </c>
      <c r="H35" s="12">
        <f t="shared" si="7"/>
        <v>1390.44</v>
      </c>
    </row>
    <row r="36" spans="1:8" x14ac:dyDescent="0.25">
      <c r="A36" s="72" t="s">
        <v>140</v>
      </c>
      <c r="B36" s="12">
        <f>SUM('Master Budget'!B42)</f>
        <v>4200</v>
      </c>
      <c r="C36" s="12">
        <f>SUM('Master Budget'!C42)</f>
        <v>0</v>
      </c>
      <c r="D36" s="12">
        <f>SUM('Master Budget'!D42)</f>
        <v>2320</v>
      </c>
      <c r="E36" s="12">
        <f>SUM('Master Budget'!E42)</f>
        <v>795.02</v>
      </c>
      <c r="F36" s="61"/>
      <c r="G36" s="12">
        <f t="shared" si="6"/>
        <v>3115.02</v>
      </c>
      <c r="H36" s="12">
        <f t="shared" si="7"/>
        <v>1084.98</v>
      </c>
    </row>
    <row r="37" spans="1:8" ht="15.75" thickBot="1" x14ac:dyDescent="0.3">
      <c r="A37" s="69" t="s">
        <v>39</v>
      </c>
      <c r="B37" s="20">
        <f>SUM('Master Budget'!B43)</f>
        <v>1500</v>
      </c>
      <c r="C37" s="20">
        <f>SUM('Master Budget'!C43)</f>
        <v>0</v>
      </c>
      <c r="D37" s="20">
        <f>SUM('Master Budget'!D43)</f>
        <v>0</v>
      </c>
      <c r="E37" s="20">
        <f>SUM('Master Budget'!E43)</f>
        <v>0</v>
      </c>
      <c r="F37" s="61"/>
      <c r="G37" s="20">
        <f t="shared" si="6"/>
        <v>0</v>
      </c>
      <c r="H37" s="20">
        <f t="shared" si="7"/>
        <v>1500</v>
      </c>
    </row>
    <row r="38" spans="1:8" ht="15.75" thickTop="1" x14ac:dyDescent="0.25">
      <c r="A38" s="66" t="s">
        <v>362</v>
      </c>
      <c r="B38" s="24">
        <f>SUM('Master Budget'!B44)</f>
        <v>117168.61</v>
      </c>
      <c r="C38" s="24">
        <f>SUM('Master Budget'!C44)</f>
        <v>2645.97</v>
      </c>
      <c r="D38" s="24">
        <f>SUM('Master Budget'!D44)</f>
        <v>3736.34</v>
      </c>
      <c r="E38" s="24">
        <f>SUM('Master Budget'!E44)</f>
        <v>3978.4799999999996</v>
      </c>
      <c r="F38" s="83"/>
      <c r="G38" s="24">
        <f t="shared" si="6"/>
        <v>10360.789999999999</v>
      </c>
      <c r="H38" s="24">
        <f t="shared" si="7"/>
        <v>106807.82</v>
      </c>
    </row>
    <row r="39" spans="1:8" x14ac:dyDescent="0.25">
      <c r="A39" s="63"/>
      <c r="B39" s="12"/>
      <c r="C39" s="61"/>
      <c r="D39" s="61"/>
      <c r="E39" s="61"/>
      <c r="F39" s="61"/>
      <c r="G39" s="61"/>
      <c r="H39" s="12"/>
    </row>
    <row r="40" spans="1:8" x14ac:dyDescent="0.25">
      <c r="A40" s="66" t="s">
        <v>40</v>
      </c>
      <c r="B40" s="12"/>
      <c r="C40" s="61"/>
      <c r="D40" s="61"/>
      <c r="E40" s="61"/>
      <c r="F40" s="61"/>
      <c r="G40" s="61"/>
      <c r="H40" s="12"/>
    </row>
    <row r="41" spans="1:8" x14ac:dyDescent="0.25">
      <c r="A41" s="63" t="s">
        <v>142</v>
      </c>
      <c r="B41" s="12">
        <f>SUM('Master Budget'!B47)</f>
        <v>12800</v>
      </c>
      <c r="C41" s="12">
        <f>SUM('Master Budget'!C47)</f>
        <v>1370.99</v>
      </c>
      <c r="D41" s="12">
        <f>SUM('Master Budget'!D47)</f>
        <v>1372.88</v>
      </c>
      <c r="E41" s="12">
        <f>SUM('Master Budget'!E47)</f>
        <v>1390.01</v>
      </c>
      <c r="F41" s="61"/>
      <c r="G41" s="12">
        <f t="shared" ref="G41:G46" si="8">SUM(C41:E41)</f>
        <v>4133.88</v>
      </c>
      <c r="H41" s="12">
        <f t="shared" ref="H41:H46" si="9">SUM(B41-G41)</f>
        <v>8666.119999999999</v>
      </c>
    </row>
    <row r="42" spans="1:8" x14ac:dyDescent="0.25">
      <c r="A42" s="63" t="s">
        <v>42</v>
      </c>
      <c r="B42" s="12">
        <f>SUM('Master Budget'!B48)</f>
        <v>2900</v>
      </c>
      <c r="C42" s="12">
        <f>SUM('Master Budget'!C48)</f>
        <v>143.69</v>
      </c>
      <c r="D42" s="12">
        <f>SUM('Master Budget'!D48)</f>
        <v>255.44</v>
      </c>
      <c r="E42" s="12">
        <f>SUM('Master Budget'!E48)</f>
        <v>252.01</v>
      </c>
      <c r="F42" s="61"/>
      <c r="G42" s="12">
        <f t="shared" si="8"/>
        <v>651.14</v>
      </c>
      <c r="H42" s="12">
        <f t="shared" si="9"/>
        <v>2248.86</v>
      </c>
    </row>
    <row r="43" spans="1:8" x14ac:dyDescent="0.25">
      <c r="A43" s="63" t="s">
        <v>43</v>
      </c>
      <c r="B43" s="12">
        <f>SUM('Master Budget'!B49)</f>
        <v>39200</v>
      </c>
      <c r="C43" s="12">
        <f>SUM('Master Budget'!C49)</f>
        <v>2418.2599999999998</v>
      </c>
      <c r="D43" s="12">
        <f>SUM('Master Budget'!D49)</f>
        <v>1827.52</v>
      </c>
      <c r="E43" s="12">
        <f>SUM('Master Budget'!E49)</f>
        <v>1974.62</v>
      </c>
      <c r="F43" s="61"/>
      <c r="G43" s="12">
        <f t="shared" si="8"/>
        <v>6220.4</v>
      </c>
      <c r="H43" s="12">
        <f t="shared" si="9"/>
        <v>32979.599999999999</v>
      </c>
    </row>
    <row r="44" spans="1:8" x14ac:dyDescent="0.25">
      <c r="A44" s="63" t="s">
        <v>44</v>
      </c>
      <c r="B44" s="12">
        <f>SUM('Master Budget'!B50)</f>
        <v>10340</v>
      </c>
      <c r="C44" s="12">
        <f>SUM('Master Budget'!C50)</f>
        <v>762.49</v>
      </c>
      <c r="D44" s="12">
        <f>SUM('Master Budget'!D50)</f>
        <v>859.37999999999988</v>
      </c>
      <c r="E44" s="12">
        <f>SUM('Master Budget'!E50)</f>
        <v>902.6400000000001</v>
      </c>
      <c r="F44" s="61"/>
      <c r="G44" s="12">
        <f t="shared" si="8"/>
        <v>2524.5100000000002</v>
      </c>
      <c r="H44" s="12">
        <f t="shared" si="9"/>
        <v>7815.49</v>
      </c>
    </row>
    <row r="45" spans="1:8" ht="15.75" thickBot="1" x14ac:dyDescent="0.3">
      <c r="A45" s="69" t="s">
        <v>45</v>
      </c>
      <c r="B45" s="20">
        <f>SUM('Master Budget'!B51)</f>
        <v>9990</v>
      </c>
      <c r="C45" s="20">
        <f>SUM('Master Budget'!C51)</f>
        <v>727.95</v>
      </c>
      <c r="D45" s="20">
        <f>SUM('Master Budget'!D51)</f>
        <v>675.49999999999989</v>
      </c>
      <c r="E45" s="20">
        <f>SUM('Master Budget'!E51)</f>
        <v>1326.8600000000001</v>
      </c>
      <c r="F45" s="61"/>
      <c r="G45" s="20">
        <f t="shared" si="8"/>
        <v>2730.31</v>
      </c>
      <c r="H45" s="20">
        <f t="shared" si="9"/>
        <v>7259.6900000000005</v>
      </c>
    </row>
    <row r="46" spans="1:8" ht="15.75" thickTop="1" x14ac:dyDescent="0.25">
      <c r="A46" s="66" t="s">
        <v>46</v>
      </c>
      <c r="B46" s="24">
        <f>SUM('Master Budget'!B52)</f>
        <v>75230</v>
      </c>
      <c r="C46" s="24">
        <f>SUM('Master Budget'!C52)</f>
        <v>5423.3799999999992</v>
      </c>
      <c r="D46" s="24">
        <f>SUM('Master Budget'!D52)</f>
        <v>4990.72</v>
      </c>
      <c r="E46" s="24">
        <f>SUM('Master Budget'!E52)</f>
        <v>5846.1399999999994</v>
      </c>
      <c r="F46" s="83"/>
      <c r="G46" s="24">
        <f t="shared" si="8"/>
        <v>16260.239999999998</v>
      </c>
      <c r="H46" s="24">
        <f t="shared" si="9"/>
        <v>58969.760000000002</v>
      </c>
    </row>
    <row r="47" spans="1:8" x14ac:dyDescent="0.25">
      <c r="A47" s="63"/>
      <c r="B47" s="12"/>
      <c r="C47" s="61"/>
      <c r="D47" s="61"/>
      <c r="E47" s="61"/>
      <c r="F47" s="61"/>
      <c r="G47" s="61"/>
      <c r="H47" s="12"/>
    </row>
    <row r="48" spans="1:8" x14ac:dyDescent="0.25">
      <c r="A48" s="66" t="s">
        <v>47</v>
      </c>
      <c r="B48" s="12"/>
      <c r="C48" s="61"/>
      <c r="D48" s="61"/>
      <c r="E48" s="61"/>
      <c r="F48" s="61"/>
      <c r="G48" s="61"/>
      <c r="H48" s="12"/>
    </row>
    <row r="49" spans="1:8" x14ac:dyDescent="0.25">
      <c r="A49" s="68" t="s">
        <v>148</v>
      </c>
      <c r="B49" s="12">
        <f>SUM('Master Budget'!B55)</f>
        <v>1000</v>
      </c>
      <c r="C49" s="12">
        <f>SUM('Master Budget'!C55)</f>
        <v>0</v>
      </c>
      <c r="D49" s="12">
        <f>SUM('Master Budget'!D55)</f>
        <v>0</v>
      </c>
      <c r="E49" s="12">
        <f>SUM('Master Budget'!E55)</f>
        <v>0</v>
      </c>
      <c r="F49" s="61"/>
      <c r="G49" s="12">
        <f t="shared" ref="G49:G54" si="10">SUM(C49:E49)</f>
        <v>0</v>
      </c>
      <c r="H49" s="12">
        <f t="shared" ref="H49:H54" si="11">SUM(B49-G49)</f>
        <v>1000</v>
      </c>
    </row>
    <row r="50" spans="1:8" x14ac:dyDescent="0.25">
      <c r="A50" s="63" t="s">
        <v>150</v>
      </c>
      <c r="B50" s="12">
        <f>SUM('Master Budget'!B56)</f>
        <v>30000</v>
      </c>
      <c r="C50" s="12">
        <f>SUM('Master Budget'!C56)</f>
        <v>734.25</v>
      </c>
      <c r="D50" s="12">
        <f>SUM('Master Budget'!D56)</f>
        <v>532</v>
      </c>
      <c r="E50" s="12">
        <f>SUM('Master Budget'!E56)</f>
        <v>2380</v>
      </c>
      <c r="F50" s="61"/>
      <c r="G50" s="12">
        <f t="shared" si="10"/>
        <v>3646.25</v>
      </c>
      <c r="H50" s="12">
        <f t="shared" si="11"/>
        <v>26353.75</v>
      </c>
    </row>
    <row r="51" spans="1:8" x14ac:dyDescent="0.25">
      <c r="A51" s="63" t="s">
        <v>50</v>
      </c>
      <c r="B51" s="12">
        <f>SUM('Master Budget'!B57)</f>
        <v>10000</v>
      </c>
      <c r="C51" s="12">
        <f>SUM('Master Budget'!C57)</f>
        <v>0</v>
      </c>
      <c r="D51" s="12">
        <f>SUM('Master Budget'!D57)</f>
        <v>0</v>
      </c>
      <c r="E51" s="12">
        <f>SUM('Master Budget'!E57)</f>
        <v>0</v>
      </c>
      <c r="F51" s="61"/>
      <c r="G51" s="12">
        <f t="shared" si="10"/>
        <v>0</v>
      </c>
      <c r="H51" s="12">
        <f t="shared" si="11"/>
        <v>10000</v>
      </c>
    </row>
    <row r="52" spans="1:8" x14ac:dyDescent="0.25">
      <c r="A52" s="63" t="s">
        <v>51</v>
      </c>
      <c r="B52" s="12">
        <f>SUM('Master Budget'!B58)</f>
        <v>2700</v>
      </c>
      <c r="C52" s="12">
        <f>SUM('Master Budget'!C58)</f>
        <v>-200</v>
      </c>
      <c r="D52" s="12">
        <f>SUM('Master Budget'!D58)</f>
        <v>0</v>
      </c>
      <c r="E52" s="12">
        <f>SUM('Master Budget'!E58)</f>
        <v>-200</v>
      </c>
      <c r="F52" s="61"/>
      <c r="G52" s="12">
        <f t="shared" si="10"/>
        <v>-400</v>
      </c>
      <c r="H52" s="12">
        <f t="shared" si="11"/>
        <v>3100</v>
      </c>
    </row>
    <row r="53" spans="1:8" ht="15.75" thickBot="1" x14ac:dyDescent="0.3">
      <c r="A53" s="69" t="s">
        <v>152</v>
      </c>
      <c r="B53" s="20">
        <f>SUM('Master Budget'!B59)</f>
        <v>1100</v>
      </c>
      <c r="C53" s="20">
        <f>SUM('Master Budget'!C59)</f>
        <v>389.99</v>
      </c>
      <c r="D53" s="20">
        <f>SUM('Master Budget'!D59)</f>
        <v>50</v>
      </c>
      <c r="E53" s="20">
        <f>SUM('Master Budget'!E59)</f>
        <v>0</v>
      </c>
      <c r="F53" s="61"/>
      <c r="G53" s="20">
        <f t="shared" si="10"/>
        <v>439.99</v>
      </c>
      <c r="H53" s="20">
        <f t="shared" si="11"/>
        <v>660.01</v>
      </c>
    </row>
    <row r="54" spans="1:8" ht="15.75" thickTop="1" x14ac:dyDescent="0.25">
      <c r="A54" s="66" t="s">
        <v>53</v>
      </c>
      <c r="B54" s="24">
        <f>SUM('Master Budget'!B60)</f>
        <v>44800</v>
      </c>
      <c r="C54" s="24">
        <f>SUM('Master Budget'!C60)</f>
        <v>924.24</v>
      </c>
      <c r="D54" s="24">
        <f>SUM('Master Budget'!D60)</f>
        <v>582</v>
      </c>
      <c r="E54" s="24">
        <f>SUM('Master Budget'!E60)</f>
        <v>2180</v>
      </c>
      <c r="F54" s="83"/>
      <c r="G54" s="24">
        <f t="shared" si="10"/>
        <v>3686.24</v>
      </c>
      <c r="H54" s="24">
        <f t="shared" si="11"/>
        <v>41113.760000000002</v>
      </c>
    </row>
    <row r="55" spans="1:8" x14ac:dyDescent="0.25">
      <c r="A55" s="63"/>
      <c r="B55" s="12"/>
      <c r="C55" s="61"/>
      <c r="D55" s="61"/>
      <c r="E55" s="61"/>
      <c r="F55" s="61"/>
      <c r="G55" s="61"/>
      <c r="H55" s="12"/>
    </row>
    <row r="56" spans="1:8" x14ac:dyDescent="0.25">
      <c r="A56" s="66" t="s">
        <v>54</v>
      </c>
      <c r="B56" s="12"/>
      <c r="C56" s="61"/>
      <c r="D56" s="61"/>
      <c r="E56" s="61"/>
      <c r="F56" s="61"/>
      <c r="G56" s="61"/>
      <c r="H56" s="12"/>
    </row>
    <row r="57" spans="1:8" x14ac:dyDescent="0.25">
      <c r="A57" s="63" t="s">
        <v>55</v>
      </c>
      <c r="B57" s="12">
        <f>SUM('Master Budget'!B63)</f>
        <v>242000</v>
      </c>
      <c r="C57" s="12">
        <f>SUM('Master Budget'!C63)</f>
        <v>20166</v>
      </c>
      <c r="D57" s="12">
        <f>SUM('Master Budget'!D63)</f>
        <v>20166</v>
      </c>
      <c r="E57" s="12">
        <f>SUM('Master Budget'!E63)</f>
        <v>20166</v>
      </c>
      <c r="F57" s="61"/>
      <c r="G57" s="12">
        <f t="shared" ref="G57:G59" si="12">SUM(C57:E57)</f>
        <v>60498</v>
      </c>
      <c r="H57" s="12">
        <f t="shared" ref="H57:H59" si="13">SUM(B57-G57)</f>
        <v>181502</v>
      </c>
    </row>
    <row r="58" spans="1:8" ht="15.75" thickBot="1" x14ac:dyDescent="0.3">
      <c r="A58" s="69" t="s">
        <v>56</v>
      </c>
      <c r="B58" s="20">
        <f>SUM('Master Budget'!B64)</f>
        <v>18380</v>
      </c>
      <c r="C58" s="20">
        <f>SUM('Master Budget'!C64)</f>
        <v>9043.1200000000008</v>
      </c>
      <c r="D58" s="20">
        <f>SUM('Master Budget'!D64)</f>
        <v>0</v>
      </c>
      <c r="E58" s="20">
        <f>SUM('Master Budget'!E64)</f>
        <v>299.60000000000002</v>
      </c>
      <c r="F58" s="61"/>
      <c r="G58" s="20">
        <f t="shared" si="12"/>
        <v>9342.7200000000012</v>
      </c>
      <c r="H58" s="20">
        <f t="shared" si="13"/>
        <v>9037.2799999999988</v>
      </c>
    </row>
    <row r="59" spans="1:8" ht="15.75" thickTop="1" x14ac:dyDescent="0.25">
      <c r="A59" s="66" t="s">
        <v>57</v>
      </c>
      <c r="B59" s="24">
        <f>SUM('Master Budget'!B65)</f>
        <v>260380</v>
      </c>
      <c r="C59" s="24">
        <f>SUM('Master Budget'!C65)</f>
        <v>29209.120000000003</v>
      </c>
      <c r="D59" s="24">
        <f>SUM('Master Budget'!D65)</f>
        <v>20166</v>
      </c>
      <c r="E59" s="24">
        <f>SUM('Master Budget'!E65)</f>
        <v>20465.599999999999</v>
      </c>
      <c r="F59" s="83"/>
      <c r="G59" s="24">
        <f t="shared" si="12"/>
        <v>69840.72</v>
      </c>
      <c r="H59" s="24">
        <f t="shared" si="13"/>
        <v>190539.28</v>
      </c>
    </row>
    <row r="60" spans="1:8" x14ac:dyDescent="0.25">
      <c r="A60" s="63"/>
      <c r="B60" s="12"/>
      <c r="C60" s="61"/>
      <c r="D60" s="61"/>
      <c r="E60" s="61"/>
      <c r="F60" s="61"/>
      <c r="G60" s="61"/>
      <c r="H60" s="12"/>
    </row>
    <row r="61" spans="1:8" x14ac:dyDescent="0.25">
      <c r="A61" s="66" t="s">
        <v>58</v>
      </c>
      <c r="B61" s="12"/>
      <c r="C61" s="61"/>
      <c r="D61" s="61"/>
      <c r="E61" s="61"/>
      <c r="F61" s="61"/>
      <c r="G61" s="61"/>
      <c r="H61" s="12"/>
    </row>
    <row r="62" spans="1:8" x14ac:dyDescent="0.25">
      <c r="A62" s="63" t="s">
        <v>154</v>
      </c>
      <c r="B62" s="12">
        <f>SUM('Master Budget'!B71)</f>
        <v>11250</v>
      </c>
      <c r="C62" s="12">
        <f>SUM('Master Budget'!C71)</f>
        <v>323.8</v>
      </c>
      <c r="D62" s="12">
        <f>SUM('Master Budget'!D71)</f>
        <v>327.9</v>
      </c>
      <c r="E62" s="12">
        <f>SUM('Master Budget'!E71)</f>
        <v>155.41</v>
      </c>
      <c r="F62" s="61"/>
      <c r="G62" s="12">
        <f t="shared" ref="G62:G72" si="14">SUM(C62:E62)</f>
        <v>807.11</v>
      </c>
      <c r="H62" s="12">
        <f t="shared" ref="H62:H72" si="15">SUM(B62-G62)</f>
        <v>10442.89</v>
      </c>
    </row>
    <row r="63" spans="1:8" x14ac:dyDescent="0.25">
      <c r="A63" s="63" t="s">
        <v>156</v>
      </c>
      <c r="B63" s="12">
        <f>SUM('Master Budget'!B72)</f>
        <v>9000</v>
      </c>
      <c r="C63" s="12">
        <f>SUM('Master Budget'!C72)</f>
        <v>0</v>
      </c>
      <c r="D63" s="12">
        <f>SUM('Master Budget'!D72)</f>
        <v>5247.68</v>
      </c>
      <c r="E63" s="12">
        <f>SUM('Master Budget'!E72)</f>
        <v>334.49</v>
      </c>
      <c r="F63" s="61"/>
      <c r="G63" s="12">
        <f t="shared" si="14"/>
        <v>5582.17</v>
      </c>
      <c r="H63" s="12">
        <f t="shared" si="15"/>
        <v>3417.83</v>
      </c>
    </row>
    <row r="64" spans="1:8" x14ac:dyDescent="0.25">
      <c r="A64" s="63" t="s">
        <v>62</v>
      </c>
      <c r="B64" s="12">
        <f>SUM('Master Budget'!B74)</f>
        <v>15000</v>
      </c>
      <c r="C64" s="12">
        <f>SUM('Master Budget'!C74)</f>
        <v>987.54</v>
      </c>
      <c r="D64" s="12">
        <f>SUM('Master Budget'!D74)</f>
        <v>1427.07</v>
      </c>
      <c r="E64" s="12">
        <f>SUM('Master Budget'!E74)</f>
        <v>23334.89</v>
      </c>
      <c r="F64" s="61"/>
      <c r="G64" s="12">
        <f t="shared" si="14"/>
        <v>25749.5</v>
      </c>
      <c r="H64" s="12">
        <f t="shared" si="15"/>
        <v>-10749.5</v>
      </c>
    </row>
    <row r="65" spans="1:8" x14ac:dyDescent="0.25">
      <c r="A65" s="63" t="s">
        <v>159</v>
      </c>
      <c r="B65" s="12">
        <f>SUM('Master Budget'!B75)</f>
        <v>1500</v>
      </c>
      <c r="C65" s="12">
        <f>SUM('Master Budget'!C75)</f>
        <v>100</v>
      </c>
      <c r="D65" s="12">
        <f>SUM('Master Budget'!D75)</f>
        <v>300</v>
      </c>
      <c r="E65" s="12">
        <f>SUM('Master Budget'!E75)</f>
        <v>225</v>
      </c>
      <c r="F65" s="61"/>
      <c r="G65" s="12">
        <f t="shared" si="14"/>
        <v>625</v>
      </c>
      <c r="H65" s="12">
        <f t="shared" si="15"/>
        <v>875</v>
      </c>
    </row>
    <row r="66" spans="1:8" x14ac:dyDescent="0.25">
      <c r="A66" s="63" t="s">
        <v>160</v>
      </c>
      <c r="B66" s="12">
        <f>SUM('Master Budget'!B76)</f>
        <v>1000</v>
      </c>
      <c r="C66" s="12">
        <f>SUM('Master Budget'!C76)</f>
        <v>0</v>
      </c>
      <c r="D66" s="12">
        <f>SUM('Master Budget'!D76)</f>
        <v>0</v>
      </c>
      <c r="E66" s="12">
        <f>SUM('Master Budget'!E76)</f>
        <v>0</v>
      </c>
      <c r="F66" s="61"/>
      <c r="G66" s="12">
        <f t="shared" si="14"/>
        <v>0</v>
      </c>
      <c r="H66" s="12">
        <f t="shared" si="15"/>
        <v>1000</v>
      </c>
    </row>
    <row r="67" spans="1:8" x14ac:dyDescent="0.25">
      <c r="A67" s="63" t="s">
        <v>161</v>
      </c>
      <c r="B67" s="12">
        <f>SUM('Master Budget'!B77)</f>
        <v>25000</v>
      </c>
      <c r="C67" s="12">
        <f>SUM('Master Budget'!C77)</f>
        <v>2541.88</v>
      </c>
      <c r="D67" s="12">
        <f>SUM('Master Budget'!D77)</f>
        <v>26539.789999999997</v>
      </c>
      <c r="E67" s="12">
        <f>SUM('Master Budget'!E77)</f>
        <v>1255.53</v>
      </c>
      <c r="F67" s="61"/>
      <c r="G67" s="12">
        <f t="shared" si="14"/>
        <v>30337.199999999997</v>
      </c>
      <c r="H67" s="12">
        <f t="shared" si="15"/>
        <v>-5337.1999999999971</v>
      </c>
    </row>
    <row r="68" spans="1:8" x14ac:dyDescent="0.25">
      <c r="A68" s="63" t="s">
        <v>163</v>
      </c>
      <c r="B68" s="12">
        <f>SUM('Master Budget'!B78)</f>
        <v>1700</v>
      </c>
      <c r="C68" s="12">
        <f>SUM('Master Budget'!C78)</f>
        <v>0</v>
      </c>
      <c r="D68" s="12">
        <f>SUM('Master Budget'!D78)</f>
        <v>0</v>
      </c>
      <c r="E68" s="12">
        <f>SUM('Master Budget'!E78)</f>
        <v>0</v>
      </c>
      <c r="F68" s="61"/>
      <c r="G68" s="12">
        <f t="shared" si="14"/>
        <v>0</v>
      </c>
      <c r="H68" s="12">
        <f t="shared" si="15"/>
        <v>1700</v>
      </c>
    </row>
    <row r="69" spans="1:8" x14ac:dyDescent="0.25">
      <c r="A69" s="63" t="s">
        <v>67</v>
      </c>
      <c r="B69" s="12">
        <f>SUM('Master Budget'!B79)</f>
        <v>4500</v>
      </c>
      <c r="C69" s="12">
        <f>SUM('Master Budget'!C79)</f>
        <v>0</v>
      </c>
      <c r="D69" s="12">
        <f>SUM('Master Budget'!D79)</f>
        <v>0</v>
      </c>
      <c r="E69" s="12">
        <f>SUM('Master Budget'!E79)</f>
        <v>0</v>
      </c>
      <c r="F69" s="61"/>
      <c r="G69" s="12">
        <f t="shared" si="14"/>
        <v>0</v>
      </c>
      <c r="H69" s="12">
        <f t="shared" si="15"/>
        <v>4500</v>
      </c>
    </row>
    <row r="70" spans="1:8" x14ac:dyDescent="0.25">
      <c r="A70" s="72" t="s">
        <v>165</v>
      </c>
      <c r="B70" s="12">
        <f>SUM('Master Budget'!B80)</f>
        <v>1000</v>
      </c>
      <c r="C70" s="12">
        <f>SUM('Master Budget'!C80)</f>
        <v>0</v>
      </c>
      <c r="D70" s="12">
        <f>SUM('Master Budget'!D80)</f>
        <v>0</v>
      </c>
      <c r="E70" s="12">
        <f>SUM('Master Budget'!E80)</f>
        <v>0</v>
      </c>
      <c r="F70" s="61"/>
      <c r="G70" s="12">
        <f t="shared" si="14"/>
        <v>0</v>
      </c>
      <c r="H70" s="12">
        <f t="shared" si="15"/>
        <v>1000</v>
      </c>
    </row>
    <row r="71" spans="1:8" ht="15.75" thickBot="1" x14ac:dyDescent="0.3">
      <c r="A71" s="69" t="s">
        <v>166</v>
      </c>
      <c r="B71" s="20">
        <f>SUM('Master Budget'!B81)</f>
        <v>30000</v>
      </c>
      <c r="C71" s="20">
        <f>SUM('Master Budget'!C81)</f>
        <v>52.25</v>
      </c>
      <c r="D71" s="20">
        <f>SUM('Master Budget'!D81)</f>
        <v>85.5</v>
      </c>
      <c r="E71" s="20">
        <f>SUM('Master Budget'!E81)</f>
        <v>1719.5</v>
      </c>
      <c r="F71" s="61"/>
      <c r="G71" s="20">
        <f t="shared" si="14"/>
        <v>1857.25</v>
      </c>
      <c r="H71" s="20">
        <f t="shared" si="15"/>
        <v>28142.75</v>
      </c>
    </row>
    <row r="72" spans="1:8" ht="15.75" thickTop="1" x14ac:dyDescent="0.25">
      <c r="A72" s="66" t="s">
        <v>70</v>
      </c>
      <c r="B72" s="24">
        <f>SUM('Master Budget'!B82)</f>
        <v>609950</v>
      </c>
      <c r="C72" s="24">
        <f>SUM('Master Budget'!C82)</f>
        <v>321195.82999999996</v>
      </c>
      <c r="D72" s="24">
        <f>SUM('Master Budget'!D82)</f>
        <v>57427.94</v>
      </c>
      <c r="E72" s="24">
        <f>SUM('Master Budget'!E82)</f>
        <v>43899.82</v>
      </c>
      <c r="F72" s="83"/>
      <c r="G72" s="24">
        <f t="shared" si="14"/>
        <v>422523.58999999997</v>
      </c>
      <c r="H72" s="24">
        <f t="shared" si="15"/>
        <v>187426.41000000003</v>
      </c>
    </row>
    <row r="73" spans="1:8" x14ac:dyDescent="0.25">
      <c r="A73" s="63"/>
      <c r="B73" s="12"/>
      <c r="C73" s="61"/>
      <c r="D73" s="61"/>
      <c r="E73" s="61"/>
      <c r="F73" s="61"/>
      <c r="G73" s="61"/>
      <c r="H73" s="12"/>
    </row>
    <row r="74" spans="1:8" x14ac:dyDescent="0.25">
      <c r="A74" s="66" t="s">
        <v>168</v>
      </c>
      <c r="B74" s="12"/>
      <c r="C74" s="61"/>
      <c r="D74" s="61"/>
      <c r="E74" s="61"/>
      <c r="F74" s="61"/>
      <c r="G74" s="61"/>
      <c r="H74" s="12"/>
    </row>
    <row r="75" spans="1:8" x14ac:dyDescent="0.25">
      <c r="A75" s="63" t="s">
        <v>169</v>
      </c>
      <c r="B75" s="12">
        <f>SUM('Master Budget'!B85)</f>
        <v>1500</v>
      </c>
      <c r="C75" s="12">
        <f>SUM('Master Budget'!C85)</f>
        <v>0</v>
      </c>
      <c r="D75" s="12">
        <f>SUM('Master Budget'!D85)</f>
        <v>0</v>
      </c>
      <c r="E75" s="12">
        <f>SUM('Master Budget'!E85)</f>
        <v>0</v>
      </c>
      <c r="F75" s="61"/>
      <c r="G75" s="12">
        <f t="shared" ref="G75:G77" si="16">SUM(C75:E75)</f>
        <v>0</v>
      </c>
      <c r="H75" s="12">
        <f t="shared" ref="H75:H77" si="17">SUM(B75-G75)</f>
        <v>1500</v>
      </c>
    </row>
    <row r="76" spans="1:8" ht="15.75" thickBot="1" x14ac:dyDescent="0.3">
      <c r="A76" s="69" t="s">
        <v>170</v>
      </c>
      <c r="B76" s="20">
        <f>SUM('Master Budget'!B86)</f>
        <v>8000</v>
      </c>
      <c r="C76" s="20">
        <f>SUM('Master Budget'!C86)</f>
        <v>0</v>
      </c>
      <c r="D76" s="20">
        <f>SUM('Master Budget'!D86)</f>
        <v>0</v>
      </c>
      <c r="E76" s="20">
        <f>SUM('Master Budget'!E86)</f>
        <v>0</v>
      </c>
      <c r="F76" s="61"/>
      <c r="G76" s="20">
        <f t="shared" si="16"/>
        <v>0</v>
      </c>
      <c r="H76" s="20">
        <f t="shared" si="17"/>
        <v>8000</v>
      </c>
    </row>
    <row r="77" spans="1:8" ht="15.75" thickTop="1" x14ac:dyDescent="0.25">
      <c r="A77" s="66" t="s">
        <v>363</v>
      </c>
      <c r="B77" s="24">
        <f>SUM('Master Budget'!B87)</f>
        <v>9500</v>
      </c>
      <c r="C77" s="24">
        <f>SUM('Master Budget'!C87)</f>
        <v>0</v>
      </c>
      <c r="D77" s="24">
        <f>SUM('Master Budget'!D87)</f>
        <v>0</v>
      </c>
      <c r="E77" s="24">
        <f>SUM('Master Budget'!E87)</f>
        <v>0</v>
      </c>
      <c r="F77" s="83"/>
      <c r="G77" s="24">
        <f t="shared" si="16"/>
        <v>0</v>
      </c>
      <c r="H77" s="24">
        <f t="shared" si="17"/>
        <v>9500</v>
      </c>
    </row>
    <row r="78" spans="1:8" x14ac:dyDescent="0.25">
      <c r="A78" s="63"/>
      <c r="B78" s="12"/>
      <c r="C78" s="61"/>
      <c r="D78" s="61"/>
      <c r="E78" s="61"/>
      <c r="F78" s="61"/>
      <c r="G78" s="61"/>
      <c r="H78" s="12"/>
    </row>
    <row r="79" spans="1:8" x14ac:dyDescent="0.25">
      <c r="A79" s="71" t="s">
        <v>75</v>
      </c>
      <c r="B79" s="79">
        <f>SUM('Master Budget'!B103)</f>
        <v>1827578.4000000001</v>
      </c>
      <c r="C79" s="79">
        <f>SUM('Master Budget'!C89)</f>
        <v>446229.61</v>
      </c>
      <c r="D79" s="79">
        <f>SUM('Master Budget'!D89)</f>
        <v>125453.92</v>
      </c>
      <c r="E79" s="79">
        <f>SUM('Master Budget'!E89)</f>
        <v>117076.98000000001</v>
      </c>
      <c r="F79" s="84"/>
      <c r="G79" s="79">
        <f t="shared" ref="G79" si="18">SUM(C79:E79)</f>
        <v>688760.51</v>
      </c>
      <c r="H79" s="79">
        <f t="shared" ref="H79" si="19">SUM(B79-G79)</f>
        <v>1138817.8900000001</v>
      </c>
    </row>
    <row r="80" spans="1:8" x14ac:dyDescent="0.25">
      <c r="A80" s="66"/>
      <c r="B80" s="12"/>
      <c r="C80" s="61"/>
      <c r="D80" s="61"/>
      <c r="E80" s="61"/>
      <c r="F80" s="61"/>
      <c r="G80" s="61"/>
      <c r="H80" s="12"/>
    </row>
    <row r="81" spans="1:8" x14ac:dyDescent="0.25">
      <c r="A81" s="71" t="s">
        <v>76</v>
      </c>
      <c r="B81" s="12"/>
      <c r="C81" s="61"/>
      <c r="D81" s="61"/>
      <c r="E81" s="61"/>
      <c r="F81" s="61"/>
      <c r="G81" s="61"/>
      <c r="H81" s="12"/>
    </row>
    <row r="82" spans="1:8" x14ac:dyDescent="0.25">
      <c r="A82" s="63" t="s">
        <v>171</v>
      </c>
      <c r="B82" s="12">
        <f>SUM('Master Budget'!B92)</f>
        <v>0</v>
      </c>
      <c r="C82" s="12">
        <f>SUM('Master Budget'!C92)</f>
        <v>0</v>
      </c>
      <c r="D82" s="12">
        <f>SUM('Master Budget'!D92)</f>
        <v>0</v>
      </c>
      <c r="E82" s="12">
        <f>SUM('Master Budget'!E92)</f>
        <v>0</v>
      </c>
      <c r="F82" s="61"/>
      <c r="G82" s="12">
        <f t="shared" ref="G82:G85" si="20">SUM(C82:E82)</f>
        <v>0</v>
      </c>
      <c r="H82" s="12">
        <f t="shared" ref="H82:H85" si="21">SUM(B82-G82)</f>
        <v>0</v>
      </c>
    </row>
    <row r="83" spans="1:8" x14ac:dyDescent="0.25">
      <c r="A83" s="63" t="s">
        <v>84</v>
      </c>
      <c r="B83" s="12">
        <f>SUM('Master Budget'!B99)</f>
        <v>0</v>
      </c>
      <c r="C83" s="12">
        <f>SUM('Master Budget'!C99)</f>
        <v>0</v>
      </c>
      <c r="D83" s="12">
        <f>SUM('Master Budget'!D99)</f>
        <v>0</v>
      </c>
      <c r="E83" s="12">
        <f>SUM('Master Budget'!E99)</f>
        <v>0</v>
      </c>
      <c r="F83" s="61"/>
      <c r="G83" s="12">
        <f t="shared" si="20"/>
        <v>0</v>
      </c>
      <c r="H83" s="12">
        <f t="shared" si="21"/>
        <v>0</v>
      </c>
    </row>
    <row r="84" spans="1:8" ht="15.75" thickBot="1" x14ac:dyDescent="0.3">
      <c r="A84" s="69" t="s">
        <v>172</v>
      </c>
      <c r="B84" s="20">
        <f>SUM('Master Budget'!B100)</f>
        <v>0</v>
      </c>
      <c r="C84" s="20">
        <f>SUM('Master Budget'!C100)</f>
        <v>0</v>
      </c>
      <c r="D84" s="20">
        <f>SUM('Master Budget'!D100)</f>
        <v>0</v>
      </c>
      <c r="E84" s="20">
        <f>SUM('Master Budget'!E100)</f>
        <v>0</v>
      </c>
      <c r="F84" s="61"/>
      <c r="G84" s="20">
        <f t="shared" si="20"/>
        <v>0</v>
      </c>
      <c r="H84" s="20">
        <f t="shared" si="21"/>
        <v>0</v>
      </c>
    </row>
    <row r="85" spans="1:8" ht="15.75" thickTop="1" x14ac:dyDescent="0.25">
      <c r="A85" s="66" t="s">
        <v>364</v>
      </c>
      <c r="B85" s="24">
        <f>SUM('Master Budget'!B101)</f>
        <v>204771.51</v>
      </c>
      <c r="C85" s="24">
        <f>SUM('Master Budget'!C101)</f>
        <v>0</v>
      </c>
      <c r="D85" s="24">
        <f>SUM('Master Budget'!D101)</f>
        <v>0</v>
      </c>
      <c r="E85" s="24">
        <f>SUM('Master Budget'!E101)</f>
        <v>0</v>
      </c>
      <c r="F85" s="83"/>
      <c r="G85" s="24">
        <f t="shared" si="20"/>
        <v>0</v>
      </c>
      <c r="H85" s="24">
        <f t="shared" si="21"/>
        <v>204771.51</v>
      </c>
    </row>
    <row r="86" spans="1:8" ht="15.75" thickBot="1" x14ac:dyDescent="0.3">
      <c r="A86" s="69"/>
      <c r="B86" s="20"/>
      <c r="C86" s="65"/>
      <c r="D86" s="65"/>
      <c r="E86" s="65"/>
      <c r="F86" s="61"/>
      <c r="G86" s="20"/>
      <c r="H86" s="20"/>
    </row>
    <row r="87" spans="1:8" ht="15.75" thickTop="1" x14ac:dyDescent="0.25">
      <c r="A87" s="73" t="s">
        <v>87</v>
      </c>
      <c r="B87" s="24">
        <f>SUM('Master Budget'!B103)</f>
        <v>1827578.4000000001</v>
      </c>
      <c r="C87" s="24">
        <f>SUM('Master Budget'!C103)</f>
        <v>446229.61</v>
      </c>
      <c r="D87" s="24">
        <f>SUM('Master Budget'!D103)</f>
        <v>125453.92</v>
      </c>
      <c r="E87" s="24">
        <f>SUM('Master Budget'!E103)</f>
        <v>117076.98000000001</v>
      </c>
      <c r="F87" s="83"/>
      <c r="G87" s="24">
        <f t="shared" ref="G87" si="22">SUM(C87:E87)</f>
        <v>688760.51</v>
      </c>
      <c r="H87" s="24">
        <f t="shared" ref="H87" si="23">SUM(B87-G87)</f>
        <v>1138817.8900000001</v>
      </c>
    </row>
    <row r="88" spans="1:8" x14ac:dyDescent="0.25">
      <c r="A88" s="71"/>
      <c r="B88" s="61"/>
      <c r="C88" s="61"/>
      <c r="D88" s="61"/>
      <c r="E88" s="61"/>
      <c r="F88" s="61"/>
      <c r="G88" s="61"/>
      <c r="H88" s="6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847F2-AEC1-40E5-8E4C-2FF15F4E46AE}">
  <sheetPr>
    <pageSetUpPr fitToPage="1"/>
  </sheetPr>
  <dimension ref="C2:H188"/>
  <sheetViews>
    <sheetView topLeftCell="A152" workbookViewId="0">
      <selection activeCell="F93" sqref="F93"/>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-1638.05</v>
      </c>
      <c r="G4" s="86"/>
      <c r="H4" s="86"/>
    </row>
    <row r="5" spans="3:8" x14ac:dyDescent="0.25">
      <c r="C5" s="61"/>
      <c r="D5" s="89" t="s">
        <v>185</v>
      </c>
      <c r="E5" s="86"/>
      <c r="F5" s="86"/>
      <c r="G5" s="86"/>
      <c r="H5" s="86"/>
    </row>
    <row r="6" spans="3:8" x14ac:dyDescent="0.25">
      <c r="C6" s="61"/>
      <c r="D6" s="90" t="s">
        <v>186</v>
      </c>
      <c r="E6" s="86"/>
      <c r="F6" s="88">
        <v>109203.29</v>
      </c>
      <c r="G6" s="86"/>
      <c r="H6" s="86"/>
    </row>
    <row r="7" spans="3:8" x14ac:dyDescent="0.25">
      <c r="C7" s="61"/>
      <c r="D7" s="90" t="s">
        <v>187</v>
      </c>
      <c r="E7" s="86"/>
      <c r="F7" s="88">
        <v>13.65</v>
      </c>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68.2</v>
      </c>
      <c r="G10" s="86"/>
      <c r="H10" s="86"/>
    </row>
    <row r="11" spans="3:8" x14ac:dyDescent="0.25">
      <c r="C11" s="61"/>
      <c r="D11" s="90" t="s">
        <v>191</v>
      </c>
      <c r="E11" s="91"/>
      <c r="F11" s="88">
        <v>7</v>
      </c>
      <c r="G11" s="86"/>
      <c r="H11" s="86"/>
    </row>
    <row r="12" spans="3:8" x14ac:dyDescent="0.25">
      <c r="C12" s="61"/>
      <c r="D12" s="90" t="s">
        <v>192</v>
      </c>
      <c r="E12" s="91"/>
      <c r="F12" s="88">
        <v>600</v>
      </c>
      <c r="G12" s="86"/>
      <c r="H12" s="86"/>
    </row>
    <row r="13" spans="3:8" x14ac:dyDescent="0.25">
      <c r="C13" s="61"/>
      <c r="D13" s="90" t="s">
        <v>193</v>
      </c>
      <c r="E13" s="91"/>
      <c r="F13" s="88">
        <v>705</v>
      </c>
      <c r="G13" s="86"/>
      <c r="H13" s="86"/>
    </row>
    <row r="14" spans="3:8" x14ac:dyDescent="0.25">
      <c r="C14" s="61"/>
      <c r="D14" s="90" t="s">
        <v>194</v>
      </c>
      <c r="E14" s="91"/>
      <c r="F14" s="88">
        <v>-20</v>
      </c>
      <c r="G14" s="86"/>
      <c r="H14" s="86"/>
    </row>
    <row r="15" spans="3:8" x14ac:dyDescent="0.25">
      <c r="C15" s="61"/>
      <c r="D15" s="90" t="s">
        <v>195</v>
      </c>
      <c r="E15" s="91"/>
      <c r="F15" s="88">
        <v>515</v>
      </c>
      <c r="G15" s="86"/>
      <c r="H15" s="86"/>
    </row>
    <row r="16" spans="3:8" x14ac:dyDescent="0.25">
      <c r="C16" s="61"/>
      <c r="D16" s="90" t="s">
        <v>196</v>
      </c>
      <c r="E16" s="91"/>
      <c r="F16" s="88">
        <v>198.24</v>
      </c>
      <c r="G16" s="86"/>
      <c r="H16" s="86"/>
    </row>
    <row r="17" spans="3:8" ht="17.25" customHeight="1" x14ac:dyDescent="0.25">
      <c r="C17" s="61"/>
      <c r="D17" s="90" t="s">
        <v>197</v>
      </c>
      <c r="E17" s="91"/>
      <c r="F17" s="88">
        <v>76.97</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c r="G20" s="86"/>
      <c r="H20" s="86"/>
    </row>
    <row r="21" spans="3:8" x14ac:dyDescent="0.25">
      <c r="C21" s="61"/>
      <c r="D21" s="92" t="s">
        <v>201</v>
      </c>
      <c r="E21" s="93"/>
      <c r="F21" s="86"/>
      <c r="G21" s="94">
        <f>SUM(F6:F20)</f>
        <v>111367.34999999999</v>
      </c>
      <c r="H21" s="86"/>
    </row>
    <row r="22" spans="3:8" ht="18.75" x14ac:dyDescent="0.3">
      <c r="C22" s="85" t="s">
        <v>14</v>
      </c>
      <c r="D22" s="87"/>
      <c r="E22" s="86"/>
      <c r="F22" s="86"/>
      <c r="G22" s="86"/>
      <c r="H22" s="94">
        <f>SUM(F4+G21)</f>
        <v>109729.29999999999</v>
      </c>
    </row>
    <row r="23" spans="3:8" ht="18.75" x14ac:dyDescent="0.3">
      <c r="C23" s="85" t="s">
        <v>202</v>
      </c>
      <c r="D23" s="87"/>
      <c r="E23" s="86"/>
      <c r="F23" s="86"/>
      <c r="G23" s="86"/>
      <c r="H23" s="94">
        <f>H22</f>
        <v>109729.29999999999</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164743</v>
      </c>
      <c r="H26" s="86"/>
    </row>
    <row r="27" spans="3:8" x14ac:dyDescent="0.25">
      <c r="C27" s="61"/>
      <c r="D27" s="87" t="s">
        <v>205</v>
      </c>
      <c r="E27" s="86"/>
      <c r="F27" s="86"/>
      <c r="G27" s="88"/>
      <c r="H27" s="86"/>
    </row>
    <row r="28" spans="3:8" x14ac:dyDescent="0.25">
      <c r="C28" s="61"/>
      <c r="D28" s="87" t="s">
        <v>206</v>
      </c>
      <c r="E28" s="86"/>
      <c r="F28" s="86"/>
      <c r="G28" s="88">
        <v>40</v>
      </c>
      <c r="H28" s="86"/>
    </row>
    <row r="29" spans="3:8" x14ac:dyDescent="0.25">
      <c r="C29" s="61"/>
      <c r="D29" s="89" t="s">
        <v>207</v>
      </c>
      <c r="E29" s="86"/>
      <c r="F29" s="86"/>
      <c r="G29" s="86"/>
      <c r="H29" s="94">
        <f>SUM(G26:G28)</f>
        <v>164783</v>
      </c>
    </row>
    <row r="30" spans="3:8" x14ac:dyDescent="0.25">
      <c r="C30" s="61"/>
      <c r="D30" s="90" t="s">
        <v>208</v>
      </c>
      <c r="E30" s="86"/>
      <c r="F30" s="88"/>
      <c r="G30" s="86"/>
      <c r="H30" s="86"/>
    </row>
    <row r="31" spans="3:8" x14ac:dyDescent="0.25">
      <c r="C31" s="61"/>
      <c r="D31" s="90" t="s">
        <v>209</v>
      </c>
      <c r="E31" s="91"/>
      <c r="F31" s="88">
        <v>1045</v>
      </c>
      <c r="G31" s="86"/>
      <c r="H31" s="86"/>
    </row>
    <row r="32" spans="3:8" x14ac:dyDescent="0.25">
      <c r="C32" s="61"/>
      <c r="D32" s="90" t="s">
        <v>210</v>
      </c>
      <c r="E32" s="91"/>
      <c r="F32" s="88">
        <v>24</v>
      </c>
      <c r="G32" s="86"/>
      <c r="H32" s="86"/>
    </row>
    <row r="33" spans="3:8" x14ac:dyDescent="0.25">
      <c r="C33" s="61"/>
      <c r="D33" s="90" t="s">
        <v>211</v>
      </c>
      <c r="E33" s="91"/>
      <c r="F33" s="88">
        <v>529.82000000000005</v>
      </c>
      <c r="G33" s="86"/>
      <c r="H33" s="86"/>
    </row>
    <row r="34" spans="3:8" x14ac:dyDescent="0.25">
      <c r="C34" s="61"/>
      <c r="D34" s="95" t="s">
        <v>213</v>
      </c>
      <c r="E34" s="91"/>
      <c r="F34" s="86"/>
      <c r="G34" s="94">
        <f>SUM(F30:F33)</f>
        <v>1598.8200000000002</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v>55</v>
      </c>
      <c r="G37" s="86"/>
      <c r="H37" s="86"/>
    </row>
    <row r="38" spans="3:8" x14ac:dyDescent="0.25">
      <c r="C38" s="61"/>
      <c r="D38" s="90" t="s">
        <v>216</v>
      </c>
      <c r="E38" s="91"/>
      <c r="F38" s="88">
        <v>2127.37</v>
      </c>
      <c r="G38" s="86"/>
      <c r="H38" s="86"/>
    </row>
    <row r="39" spans="3:8" x14ac:dyDescent="0.25">
      <c r="C39" s="61"/>
      <c r="D39" s="90" t="s">
        <v>217</v>
      </c>
      <c r="E39" s="91"/>
      <c r="F39" s="88">
        <v>0</v>
      </c>
      <c r="G39" s="86"/>
      <c r="H39" s="86"/>
    </row>
    <row r="40" spans="3:8" x14ac:dyDescent="0.25">
      <c r="C40" s="61"/>
      <c r="D40" s="90" t="s">
        <v>218</v>
      </c>
      <c r="E40" s="91"/>
      <c r="F40" s="88"/>
      <c r="G40" s="86"/>
      <c r="H40" s="86"/>
    </row>
    <row r="41" spans="3:8" x14ac:dyDescent="0.25">
      <c r="C41" s="61"/>
      <c r="D41" s="90" t="s">
        <v>219</v>
      </c>
      <c r="E41" s="91"/>
      <c r="F41" s="88">
        <v>28232.62</v>
      </c>
      <c r="G41" s="86"/>
      <c r="H41" s="86"/>
    </row>
    <row r="42" spans="3:8" x14ac:dyDescent="0.25">
      <c r="C42" s="61"/>
      <c r="D42" s="95" t="s">
        <v>230</v>
      </c>
      <c r="E42" s="91"/>
      <c r="F42" s="86"/>
      <c r="G42" s="94">
        <f>SUM(F37:F41)</f>
        <v>30414.989999999998</v>
      </c>
      <c r="H42" s="86"/>
    </row>
    <row r="43" spans="3:8" x14ac:dyDescent="0.25">
      <c r="C43" s="61"/>
      <c r="D43" s="90"/>
      <c r="E43" s="91"/>
      <c r="F43" s="86"/>
      <c r="G43" s="86"/>
      <c r="H43" s="86"/>
    </row>
    <row r="44" spans="3:8" x14ac:dyDescent="0.25">
      <c r="C44" s="61"/>
      <c r="D44" s="92" t="s">
        <v>231</v>
      </c>
      <c r="E44" s="93"/>
      <c r="F44" s="86"/>
      <c r="G44" s="86"/>
      <c r="H44" s="86"/>
    </row>
    <row r="45" spans="3:8" x14ac:dyDescent="0.25">
      <c r="C45" s="61"/>
      <c r="D45" s="90" t="s">
        <v>232</v>
      </c>
      <c r="E45" s="91"/>
      <c r="F45" s="88">
        <v>6114.16</v>
      </c>
      <c r="G45" s="86"/>
      <c r="H45" s="86"/>
    </row>
    <row r="46" spans="3:8" x14ac:dyDescent="0.25">
      <c r="C46" s="61"/>
      <c r="D46" s="90" t="s">
        <v>233</v>
      </c>
      <c r="E46" s="91"/>
      <c r="F46" s="88"/>
      <c r="G46" s="86"/>
      <c r="H46" s="86"/>
    </row>
    <row r="47" spans="3:8" x14ac:dyDescent="0.25">
      <c r="C47" s="61"/>
      <c r="D47" s="90" t="s">
        <v>234</v>
      </c>
      <c r="E47" s="91"/>
      <c r="F47" s="88"/>
      <c r="G47" s="86"/>
      <c r="H47" s="86"/>
    </row>
    <row r="48" spans="3:8" x14ac:dyDescent="0.25">
      <c r="C48" s="61"/>
      <c r="D48" s="90" t="s">
        <v>235</v>
      </c>
      <c r="E48" s="91"/>
      <c r="F48" s="88"/>
      <c r="G48" s="86"/>
      <c r="H48" s="86"/>
    </row>
    <row r="49" spans="3:8" x14ac:dyDescent="0.25">
      <c r="C49" s="61"/>
      <c r="D49" s="90" t="s">
        <v>236</v>
      </c>
      <c r="E49" s="91"/>
      <c r="F49" s="88"/>
      <c r="G49" s="86"/>
      <c r="H49" s="86"/>
    </row>
    <row r="50" spans="3:8" x14ac:dyDescent="0.25">
      <c r="C50" s="61"/>
      <c r="D50" s="95" t="s">
        <v>237</v>
      </c>
      <c r="E50" s="91"/>
      <c r="F50" s="86"/>
      <c r="G50" s="94">
        <f>SUM(F45:F49)</f>
        <v>6114.16</v>
      </c>
      <c r="H50" s="86"/>
    </row>
    <row r="51" spans="3:8" x14ac:dyDescent="0.25">
      <c r="C51" s="61"/>
      <c r="D51" s="90"/>
      <c r="E51" s="91"/>
      <c r="F51" s="86"/>
      <c r="G51" s="86"/>
      <c r="H51" s="86"/>
    </row>
    <row r="52" spans="3:8" x14ac:dyDescent="0.25">
      <c r="C52" s="61"/>
      <c r="D52" s="92" t="s">
        <v>238</v>
      </c>
      <c r="E52" s="93"/>
      <c r="F52" s="86"/>
      <c r="G52" s="86"/>
      <c r="H52" s="86"/>
    </row>
    <row r="53" spans="3:8" x14ac:dyDescent="0.25">
      <c r="C53" s="61"/>
      <c r="D53" s="90" t="s">
        <v>239</v>
      </c>
      <c r="E53" s="91"/>
      <c r="F53" s="88"/>
      <c r="G53" s="86"/>
      <c r="H53" s="86"/>
    </row>
    <row r="54" spans="3:8" x14ac:dyDescent="0.25">
      <c r="C54" s="61"/>
      <c r="D54" s="90" t="s">
        <v>240</v>
      </c>
      <c r="E54" s="91"/>
      <c r="F54" s="88"/>
      <c r="G54" s="86"/>
      <c r="H54" s="86"/>
    </row>
    <row r="55" spans="3:8" x14ac:dyDescent="0.25">
      <c r="C55" s="61"/>
      <c r="D55" s="90" t="s">
        <v>241</v>
      </c>
      <c r="E55" s="91"/>
      <c r="F55" s="88">
        <v>865</v>
      </c>
      <c r="G55" s="86"/>
      <c r="H55" s="86"/>
    </row>
    <row r="56" spans="3:8" x14ac:dyDescent="0.25">
      <c r="C56" s="61"/>
      <c r="D56" s="90" t="s">
        <v>242</v>
      </c>
      <c r="E56" s="91"/>
      <c r="F56" s="88"/>
      <c r="G56" s="86"/>
      <c r="H56" s="86"/>
    </row>
    <row r="57" spans="3:8" x14ac:dyDescent="0.25">
      <c r="C57" s="61"/>
      <c r="D57" s="95" t="s">
        <v>243</v>
      </c>
      <c r="E57" s="91"/>
      <c r="F57" s="86"/>
      <c r="G57" s="94">
        <f>SUM(F53:F56)</f>
        <v>865</v>
      </c>
      <c r="H57" s="86"/>
    </row>
    <row r="58" spans="3:8" x14ac:dyDescent="0.25">
      <c r="C58" s="61"/>
      <c r="D58" s="87"/>
      <c r="E58" s="86"/>
      <c r="F58" s="86"/>
      <c r="G58" s="86"/>
      <c r="H58" s="86"/>
    </row>
    <row r="59" spans="3:8" x14ac:dyDescent="0.25">
      <c r="C59" s="61"/>
      <c r="D59" s="92" t="s">
        <v>244</v>
      </c>
      <c r="E59" s="93"/>
      <c r="F59" s="86"/>
      <c r="G59" s="86"/>
      <c r="H59" s="86"/>
    </row>
    <row r="60" spans="3:8" x14ac:dyDescent="0.25">
      <c r="C60" s="61"/>
      <c r="D60" s="90" t="s">
        <v>245</v>
      </c>
      <c r="E60" s="91"/>
      <c r="F60" s="88">
        <v>498.35</v>
      </c>
      <c r="G60" s="86"/>
      <c r="H60" s="86"/>
    </row>
    <row r="61" spans="3:8" x14ac:dyDescent="0.25">
      <c r="C61" s="61"/>
      <c r="D61" s="90" t="s">
        <v>246</v>
      </c>
      <c r="E61" s="91"/>
      <c r="F61" s="88">
        <v>213.98</v>
      </c>
      <c r="G61" s="86"/>
      <c r="H61" s="86"/>
    </row>
    <row r="62" spans="3:8" x14ac:dyDescent="0.25">
      <c r="C62" s="61"/>
      <c r="D62" s="92" t="s">
        <v>247</v>
      </c>
      <c r="E62" s="93"/>
      <c r="F62" s="86"/>
      <c r="G62" s="86"/>
      <c r="H62" s="86"/>
    </row>
    <row r="63" spans="3:8" x14ac:dyDescent="0.25">
      <c r="C63" s="61"/>
      <c r="D63" s="90" t="s">
        <v>248</v>
      </c>
      <c r="E63" s="88">
        <v>123.43</v>
      </c>
      <c r="F63" s="86"/>
      <c r="G63" s="86"/>
      <c r="H63" s="86"/>
    </row>
    <row r="64" spans="3:8" x14ac:dyDescent="0.25">
      <c r="C64" s="61"/>
      <c r="D64" s="90" t="s">
        <v>249</v>
      </c>
      <c r="E64" s="88"/>
      <c r="F64" s="86"/>
      <c r="G64" s="86"/>
      <c r="H64" s="86"/>
    </row>
    <row r="65" spans="3:8" x14ac:dyDescent="0.25">
      <c r="C65" s="61"/>
      <c r="D65" s="92" t="s">
        <v>250</v>
      </c>
      <c r="E65" s="86"/>
      <c r="F65" s="94">
        <f>SUM(E63:E64)</f>
        <v>123.43</v>
      </c>
      <c r="G65" s="86"/>
      <c r="H65" s="86"/>
    </row>
    <row r="66" spans="3:8" x14ac:dyDescent="0.25">
      <c r="C66" s="61"/>
      <c r="D66" s="87"/>
      <c r="E66" s="86"/>
      <c r="F66" s="86"/>
      <c r="G66" s="86"/>
      <c r="H66" s="86"/>
    </row>
    <row r="67" spans="3:8" x14ac:dyDescent="0.25">
      <c r="C67" s="61"/>
      <c r="D67" s="90" t="s">
        <v>251</v>
      </c>
      <c r="E67" s="86"/>
      <c r="F67" s="88"/>
      <c r="G67" s="86"/>
      <c r="H67" s="86"/>
    </row>
    <row r="68" spans="3:8" x14ac:dyDescent="0.25">
      <c r="C68" s="61"/>
      <c r="D68" s="90" t="s">
        <v>252</v>
      </c>
      <c r="E68" s="86"/>
      <c r="F68" s="88"/>
      <c r="G68" s="86"/>
      <c r="H68" s="86"/>
    </row>
    <row r="69" spans="3:8" x14ac:dyDescent="0.25">
      <c r="C69" s="61"/>
      <c r="D69" s="90" t="s">
        <v>253</v>
      </c>
      <c r="E69" s="86"/>
      <c r="F69" s="88">
        <v>435.09</v>
      </c>
      <c r="G69" s="86"/>
      <c r="H69" s="86"/>
    </row>
    <row r="70" spans="3:8" x14ac:dyDescent="0.25">
      <c r="C70" s="61"/>
      <c r="D70" s="90" t="s">
        <v>254</v>
      </c>
      <c r="E70" s="86"/>
      <c r="F70" s="88"/>
      <c r="G70" s="86"/>
      <c r="H70" s="86"/>
    </row>
    <row r="71" spans="3:8" x14ac:dyDescent="0.25">
      <c r="C71" s="61"/>
      <c r="D71" s="90" t="s">
        <v>255</v>
      </c>
      <c r="E71" s="86"/>
      <c r="F71" s="88">
        <v>100</v>
      </c>
      <c r="G71" s="86"/>
      <c r="H71" s="86"/>
    </row>
    <row r="72" spans="3:8" x14ac:dyDescent="0.25">
      <c r="C72" s="61"/>
      <c r="D72" s="90" t="s">
        <v>256</v>
      </c>
      <c r="E72" s="86"/>
      <c r="F72" s="88"/>
      <c r="G72" s="86"/>
      <c r="H72" s="86"/>
    </row>
    <row r="73" spans="3:8" x14ac:dyDescent="0.25">
      <c r="C73" s="61"/>
      <c r="D73" s="90" t="s">
        <v>257</v>
      </c>
      <c r="E73" s="86"/>
      <c r="F73" s="88"/>
      <c r="G73" s="86"/>
      <c r="H73" s="86"/>
    </row>
    <row r="74" spans="3:8" x14ac:dyDescent="0.25">
      <c r="C74" s="61"/>
      <c r="D74" s="90" t="s">
        <v>258</v>
      </c>
      <c r="E74" s="86"/>
      <c r="F74" s="88">
        <v>202.86</v>
      </c>
      <c r="G74" s="86"/>
      <c r="H74" s="86"/>
    </row>
    <row r="75" spans="3:8" x14ac:dyDescent="0.25">
      <c r="C75" s="61"/>
      <c r="D75" s="90" t="s">
        <v>259</v>
      </c>
      <c r="E75" s="86"/>
      <c r="F75" s="88">
        <v>635.15</v>
      </c>
      <c r="G75" s="86"/>
      <c r="H75" s="86"/>
    </row>
    <row r="76" spans="3:8" x14ac:dyDescent="0.25">
      <c r="C76" s="61"/>
      <c r="D76" s="90" t="s">
        <v>260</v>
      </c>
      <c r="E76" s="86"/>
      <c r="F76" s="88">
        <v>80</v>
      </c>
      <c r="G76" s="86"/>
      <c r="H76" s="86"/>
    </row>
    <row r="77" spans="3:8" x14ac:dyDescent="0.25">
      <c r="C77" s="61"/>
      <c r="D77" s="95" t="s">
        <v>261</v>
      </c>
      <c r="E77" s="86"/>
      <c r="F77" s="86"/>
      <c r="G77" s="94">
        <f>SUM(F60:F76)</f>
        <v>2288.86</v>
      </c>
      <c r="H77" s="86"/>
    </row>
    <row r="78" spans="3:8" x14ac:dyDescent="0.25">
      <c r="C78" s="61"/>
      <c r="D78" s="87"/>
      <c r="E78" s="86"/>
      <c r="F78" s="86"/>
      <c r="G78" s="86"/>
      <c r="H78" s="86"/>
    </row>
    <row r="79" spans="3:8" x14ac:dyDescent="0.25">
      <c r="C79" s="61"/>
      <c r="D79" s="92" t="s">
        <v>262</v>
      </c>
      <c r="E79" s="86"/>
      <c r="F79" s="86"/>
      <c r="G79" s="86"/>
      <c r="H79" s="86"/>
    </row>
    <row r="80" spans="3:8" x14ac:dyDescent="0.25">
      <c r="C80" s="61"/>
      <c r="D80" s="90" t="s">
        <v>263</v>
      </c>
      <c r="F80" s="88"/>
      <c r="G80" s="86"/>
      <c r="H80" s="86"/>
    </row>
    <row r="81" spans="3:8" x14ac:dyDescent="0.25">
      <c r="C81" s="61"/>
      <c r="D81" s="90" t="s">
        <v>264</v>
      </c>
      <c r="F81" s="88"/>
      <c r="G81" s="86"/>
      <c r="H81" s="86"/>
    </row>
    <row r="82" spans="3:8" x14ac:dyDescent="0.25">
      <c r="C82" s="61"/>
      <c r="D82" s="90" t="s">
        <v>265</v>
      </c>
      <c r="F82" s="88">
        <v>1433.56</v>
      </c>
      <c r="G82" s="86"/>
      <c r="H82" s="86"/>
    </row>
    <row r="83" spans="3:8" x14ac:dyDescent="0.25">
      <c r="C83" s="61"/>
      <c r="D83" s="95" t="s">
        <v>266</v>
      </c>
      <c r="E83" s="86"/>
      <c r="G83" s="94">
        <f>SUM(F80:F82)</f>
        <v>1433.56</v>
      </c>
      <c r="H83" s="86"/>
    </row>
    <row r="84" spans="3:8" x14ac:dyDescent="0.25">
      <c r="C84" s="61"/>
      <c r="D84" s="87"/>
      <c r="E84" s="86"/>
      <c r="F84" s="86"/>
      <c r="G84" s="86"/>
      <c r="H84" s="86"/>
    </row>
    <row r="85" spans="3:8" x14ac:dyDescent="0.25">
      <c r="C85" s="61"/>
      <c r="D85" s="92" t="s">
        <v>267</v>
      </c>
      <c r="E85" s="86"/>
      <c r="F85" s="86"/>
      <c r="G85" s="86"/>
      <c r="H85" s="86"/>
    </row>
    <row r="86" spans="3:8" x14ac:dyDescent="0.25">
      <c r="C86" s="61"/>
      <c r="D86" s="90" t="s">
        <v>268</v>
      </c>
      <c r="E86" s="86"/>
      <c r="F86" s="88"/>
      <c r="G86" s="86"/>
      <c r="H86" s="86"/>
    </row>
    <row r="87" spans="3:8" x14ac:dyDescent="0.25">
      <c r="C87" s="61"/>
      <c r="D87" s="90" t="s">
        <v>269</v>
      </c>
      <c r="E87" s="86"/>
      <c r="F87" s="88"/>
      <c r="G87" s="86"/>
      <c r="H87" s="86"/>
    </row>
    <row r="88" spans="3:8" x14ac:dyDescent="0.25">
      <c r="C88" s="61"/>
      <c r="D88" s="90" t="s">
        <v>270</v>
      </c>
      <c r="E88" s="86"/>
      <c r="F88" s="88"/>
      <c r="G88" s="86"/>
      <c r="H88" s="86"/>
    </row>
    <row r="89" spans="3:8" x14ac:dyDescent="0.25">
      <c r="C89" s="61"/>
      <c r="D89" s="90" t="s">
        <v>271</v>
      </c>
      <c r="E89" s="86"/>
      <c r="F89" s="88">
        <v>910</v>
      </c>
      <c r="G89" s="86"/>
      <c r="H89" s="86"/>
    </row>
    <row r="90" spans="3:8" x14ac:dyDescent="0.25">
      <c r="C90" s="61"/>
      <c r="D90" s="90" t="s">
        <v>272</v>
      </c>
      <c r="E90" s="86"/>
      <c r="F90" s="88">
        <v>464</v>
      </c>
      <c r="G90" s="86"/>
      <c r="H90" s="86"/>
    </row>
    <row r="91" spans="3:8" x14ac:dyDescent="0.25">
      <c r="C91" s="61"/>
      <c r="D91" s="90" t="s">
        <v>273</v>
      </c>
      <c r="E91" s="86"/>
      <c r="F91" s="88"/>
      <c r="G91" s="86"/>
      <c r="H91" s="86"/>
    </row>
    <row r="92" spans="3:8" x14ac:dyDescent="0.25">
      <c r="C92" s="61"/>
      <c r="D92" s="90" t="s">
        <v>274</v>
      </c>
      <c r="E92" s="86"/>
      <c r="F92" s="88">
        <v>4196.72</v>
      </c>
      <c r="G92" s="86"/>
      <c r="H92" s="86"/>
    </row>
    <row r="93" spans="3:8" x14ac:dyDescent="0.25">
      <c r="C93" s="61"/>
      <c r="D93" s="90" t="s">
        <v>61</v>
      </c>
      <c r="E93" s="86"/>
      <c r="F93" s="88">
        <v>5750</v>
      </c>
      <c r="G93" s="86"/>
      <c r="H93" s="86"/>
    </row>
    <row r="94" spans="3:8" x14ac:dyDescent="0.25">
      <c r="C94" s="61"/>
      <c r="D94" s="90" t="s">
        <v>275</v>
      </c>
      <c r="E94" s="86"/>
      <c r="F94" s="88">
        <v>823.6</v>
      </c>
      <c r="G94" s="86"/>
      <c r="H94" s="86"/>
    </row>
    <row r="95" spans="3:8" x14ac:dyDescent="0.25">
      <c r="C95" s="61"/>
      <c r="D95" s="90" t="s">
        <v>276</v>
      </c>
      <c r="E95" s="86"/>
      <c r="F95" s="88"/>
      <c r="G95" s="86"/>
      <c r="H95" s="86"/>
    </row>
    <row r="96" spans="3:8" x14ac:dyDescent="0.25">
      <c r="C96" s="61"/>
      <c r="D96" s="90" t="s">
        <v>277</v>
      </c>
      <c r="E96" s="86"/>
      <c r="F96" s="88"/>
      <c r="G96" s="86"/>
      <c r="H96" s="86"/>
    </row>
    <row r="97" spans="3:8" x14ac:dyDescent="0.25">
      <c r="C97" s="61"/>
      <c r="D97" s="90" t="s">
        <v>278</v>
      </c>
      <c r="E97" s="86"/>
      <c r="F97" s="88"/>
      <c r="G97" s="86"/>
      <c r="H97" s="86"/>
    </row>
    <row r="98" spans="3:8" x14ac:dyDescent="0.25">
      <c r="C98" s="61"/>
      <c r="D98" s="90" t="s">
        <v>279</v>
      </c>
      <c r="E98" s="86"/>
      <c r="F98" s="88"/>
      <c r="G98" s="86"/>
      <c r="H98" s="86"/>
    </row>
    <row r="99" spans="3:8" x14ac:dyDescent="0.25">
      <c r="C99" s="61"/>
      <c r="D99" s="90" t="s">
        <v>280</v>
      </c>
      <c r="E99" s="86"/>
      <c r="F99" s="88"/>
      <c r="G99" s="86"/>
      <c r="H99" s="86"/>
    </row>
    <row r="100" spans="3:8" x14ac:dyDescent="0.25">
      <c r="C100" s="61"/>
      <c r="D100" s="90" t="s">
        <v>281</v>
      </c>
      <c r="E100" s="86"/>
      <c r="F100" s="88"/>
      <c r="G100" s="86"/>
      <c r="H100" s="86"/>
    </row>
    <row r="101" spans="3:8" x14ac:dyDescent="0.25">
      <c r="C101" s="61"/>
      <c r="D101" s="90" t="s">
        <v>282</v>
      </c>
      <c r="E101" s="86"/>
      <c r="F101" s="88">
        <v>26884.17</v>
      </c>
      <c r="G101" s="86"/>
      <c r="H101" s="86"/>
    </row>
    <row r="102" spans="3:8" x14ac:dyDescent="0.25">
      <c r="C102" s="61"/>
      <c r="D102" s="90" t="s">
        <v>283</v>
      </c>
      <c r="E102" s="86"/>
      <c r="F102" s="88">
        <v>44.17</v>
      </c>
      <c r="G102" s="86"/>
      <c r="H102" s="86"/>
    </row>
    <row r="103" spans="3:8" x14ac:dyDescent="0.25">
      <c r="C103" s="61"/>
      <c r="D103" s="90" t="s">
        <v>284</v>
      </c>
      <c r="E103" s="86"/>
      <c r="F103" s="88">
        <v>432.14</v>
      </c>
      <c r="G103" s="86"/>
      <c r="H103" s="86"/>
    </row>
    <row r="104" spans="3:8" x14ac:dyDescent="0.25">
      <c r="C104" s="61"/>
      <c r="D104" s="90" t="s">
        <v>285</v>
      </c>
      <c r="E104" s="86"/>
      <c r="F104" s="88">
        <v>432.15</v>
      </c>
      <c r="G104" s="86"/>
      <c r="H104" s="86"/>
    </row>
    <row r="105" spans="3:8" x14ac:dyDescent="0.25">
      <c r="C105" s="61"/>
      <c r="D105" s="90" t="s">
        <v>286</v>
      </c>
      <c r="E105" s="86"/>
      <c r="F105" s="88">
        <v>5</v>
      </c>
      <c r="G105" s="86"/>
      <c r="H105" s="86"/>
    </row>
    <row r="106" spans="3:8" x14ac:dyDescent="0.25">
      <c r="C106" s="61"/>
      <c r="D106" s="90" t="s">
        <v>287</v>
      </c>
      <c r="E106" s="86"/>
      <c r="F106" s="88"/>
      <c r="G106" s="86"/>
      <c r="H106" s="86"/>
    </row>
    <row r="107" spans="3:8" x14ac:dyDescent="0.25">
      <c r="C107" s="61"/>
      <c r="D107" s="90" t="s">
        <v>288</v>
      </c>
      <c r="E107" s="86"/>
      <c r="F107" s="88"/>
      <c r="G107" s="86"/>
      <c r="H107" s="86"/>
    </row>
    <row r="108" spans="3:8" x14ac:dyDescent="0.25">
      <c r="C108" s="61"/>
      <c r="D108" s="95" t="s">
        <v>289</v>
      </c>
      <c r="E108" s="86"/>
      <c r="F108" s="86"/>
      <c r="G108" s="94">
        <f>SUM(F86:F107)</f>
        <v>39941.949999999997</v>
      </c>
      <c r="H108" s="86"/>
    </row>
    <row r="109" spans="3:8" x14ac:dyDescent="0.25">
      <c r="C109" s="61"/>
      <c r="D109" s="87"/>
      <c r="E109" s="86"/>
      <c r="F109" s="86"/>
      <c r="G109" s="86"/>
      <c r="H109" s="86"/>
    </row>
    <row r="110" spans="3:8" x14ac:dyDescent="0.25">
      <c r="C110" s="61"/>
      <c r="D110" s="92" t="s">
        <v>290</v>
      </c>
      <c r="E110" s="86"/>
      <c r="F110" s="86"/>
      <c r="G110" s="86"/>
      <c r="H110" s="86"/>
    </row>
    <row r="111" spans="3:8" x14ac:dyDescent="0.25">
      <c r="C111" s="61"/>
      <c r="D111" s="90" t="s">
        <v>291</v>
      </c>
      <c r="E111" s="86"/>
      <c r="F111" s="88">
        <v>612.5</v>
      </c>
      <c r="G111" s="86"/>
      <c r="H111" s="86"/>
    </row>
    <row r="112" spans="3:8" x14ac:dyDescent="0.25">
      <c r="C112" s="61"/>
      <c r="D112" s="90" t="s">
        <v>292</v>
      </c>
      <c r="E112" s="86"/>
      <c r="F112" s="88"/>
      <c r="G112" s="86"/>
      <c r="H112" s="86"/>
    </row>
    <row r="113" spans="3:8" x14ac:dyDescent="0.25">
      <c r="C113" s="61"/>
      <c r="D113" s="90" t="s">
        <v>293</v>
      </c>
      <c r="E113" s="86"/>
      <c r="F113" s="88">
        <v>20166</v>
      </c>
      <c r="G113" s="86"/>
      <c r="H113" s="86"/>
    </row>
    <row r="114" spans="3:8" x14ac:dyDescent="0.25">
      <c r="C114" s="61"/>
      <c r="D114" s="95" t="s">
        <v>294</v>
      </c>
      <c r="E114" s="86"/>
      <c r="F114" s="86"/>
      <c r="G114" s="94">
        <f>SUM(F111:F113)</f>
        <v>20778.5</v>
      </c>
      <c r="H114" s="86"/>
    </row>
    <row r="115" spans="3:8" x14ac:dyDescent="0.25">
      <c r="C115" s="61"/>
      <c r="D115" s="87"/>
      <c r="E115" s="86"/>
      <c r="F115" s="86"/>
      <c r="G115" s="86"/>
      <c r="H115" s="86"/>
    </row>
    <row r="116" spans="3:8" x14ac:dyDescent="0.25">
      <c r="C116" s="61"/>
      <c r="D116" s="92" t="s">
        <v>295</v>
      </c>
      <c r="E116" s="86"/>
      <c r="F116" s="86"/>
      <c r="G116" s="86"/>
      <c r="H116" s="86"/>
    </row>
    <row r="117" spans="3:8" x14ac:dyDescent="0.25">
      <c r="C117" s="61"/>
      <c r="D117" s="90" t="s">
        <v>296</v>
      </c>
      <c r="E117" s="86"/>
      <c r="F117" s="88">
        <v>13.97</v>
      </c>
      <c r="G117" s="86"/>
      <c r="H117" s="86"/>
    </row>
    <row r="118" spans="3:8" x14ac:dyDescent="0.25">
      <c r="C118" s="61"/>
      <c r="D118" s="90" t="s">
        <v>297</v>
      </c>
      <c r="E118" s="86"/>
      <c r="F118" s="88"/>
      <c r="G118" s="86"/>
      <c r="H118" s="86"/>
    </row>
    <row r="119" spans="3:8" x14ac:dyDescent="0.25">
      <c r="C119" s="61"/>
      <c r="D119" s="90" t="s">
        <v>298</v>
      </c>
      <c r="E119" s="86"/>
      <c r="F119" s="88"/>
      <c r="G119" s="86"/>
      <c r="H119" s="86"/>
    </row>
    <row r="120" spans="3:8" x14ac:dyDescent="0.25">
      <c r="C120" s="61"/>
      <c r="D120" s="90" t="s">
        <v>299</v>
      </c>
      <c r="E120" s="86"/>
      <c r="F120" s="88"/>
      <c r="G120" s="86"/>
      <c r="H120" s="86"/>
    </row>
    <row r="121" spans="3:8" x14ac:dyDescent="0.25">
      <c r="C121" s="61"/>
      <c r="D121" s="95" t="s">
        <v>300</v>
      </c>
      <c r="E121" s="86"/>
      <c r="F121" s="86"/>
      <c r="G121" s="94">
        <f>SUM(F117:F120)</f>
        <v>13.97</v>
      </c>
      <c r="H121" s="86"/>
    </row>
    <row r="122" spans="3:8" x14ac:dyDescent="0.25">
      <c r="C122" s="61"/>
      <c r="D122" s="87"/>
      <c r="E122" s="86"/>
      <c r="F122" s="86"/>
      <c r="G122" s="86"/>
      <c r="H122" s="86"/>
    </row>
    <row r="123" spans="3:8" x14ac:dyDescent="0.25">
      <c r="C123" s="61"/>
      <c r="D123" s="92" t="s">
        <v>301</v>
      </c>
      <c r="E123" s="86"/>
      <c r="F123" s="86"/>
      <c r="G123" s="86"/>
      <c r="H123" s="86"/>
    </row>
    <row r="124" spans="3:8" x14ac:dyDescent="0.25">
      <c r="C124" s="61"/>
      <c r="D124" s="90" t="s">
        <v>302</v>
      </c>
      <c r="E124" s="86"/>
      <c r="F124" s="88">
        <v>52</v>
      </c>
      <c r="G124" s="86"/>
      <c r="H124" s="86"/>
    </row>
    <row r="125" spans="3:8" x14ac:dyDescent="0.25">
      <c r="C125" s="61"/>
      <c r="D125" s="90" t="s">
        <v>303</v>
      </c>
      <c r="E125" s="86"/>
      <c r="F125" s="88"/>
      <c r="G125" s="86"/>
      <c r="H125" s="86"/>
    </row>
    <row r="126" spans="3:8" x14ac:dyDescent="0.25">
      <c r="C126" s="61"/>
      <c r="D126" s="90" t="s">
        <v>304</v>
      </c>
      <c r="E126" s="86"/>
      <c r="F126" s="88"/>
      <c r="G126" s="86"/>
      <c r="H126" s="86"/>
    </row>
    <row r="127" spans="3:8" x14ac:dyDescent="0.25">
      <c r="C127" s="61"/>
      <c r="D127" s="90" t="s">
        <v>305</v>
      </c>
      <c r="E127" s="86"/>
      <c r="F127" s="88"/>
      <c r="G127" s="86"/>
      <c r="H127" s="86"/>
    </row>
    <row r="128" spans="3:8" x14ac:dyDescent="0.25">
      <c r="C128" s="61"/>
      <c r="D128" s="90" t="s">
        <v>306</v>
      </c>
      <c r="E128" s="86"/>
      <c r="F128" s="88"/>
      <c r="G128" s="86"/>
      <c r="H128" s="86"/>
    </row>
    <row r="129" spans="3:8" x14ac:dyDescent="0.25">
      <c r="C129" s="61"/>
      <c r="D129" s="90" t="s">
        <v>307</v>
      </c>
      <c r="E129" s="86"/>
      <c r="F129" s="88"/>
      <c r="G129" s="86"/>
      <c r="H129" s="86"/>
    </row>
    <row r="130" spans="3:8" x14ac:dyDescent="0.25">
      <c r="C130" s="61"/>
      <c r="D130" s="90" t="s">
        <v>308</v>
      </c>
      <c r="E130" s="86"/>
      <c r="F130" s="88"/>
      <c r="G130" s="86"/>
      <c r="H130" s="86"/>
    </row>
    <row r="131" spans="3:8" x14ac:dyDescent="0.25">
      <c r="C131" s="61"/>
      <c r="D131" s="95" t="s">
        <v>309</v>
      </c>
      <c r="E131" s="86"/>
      <c r="F131" s="86"/>
      <c r="G131" s="94">
        <f>SUM(F124:F129)</f>
        <v>52</v>
      </c>
      <c r="H131" s="86"/>
    </row>
    <row r="132" spans="3:8" x14ac:dyDescent="0.25">
      <c r="C132" s="61"/>
      <c r="D132" s="87"/>
      <c r="E132" s="86"/>
      <c r="F132" s="86"/>
      <c r="G132" s="86"/>
      <c r="H132" s="86"/>
    </row>
    <row r="133" spans="3:8" x14ac:dyDescent="0.25">
      <c r="C133" s="61"/>
      <c r="D133" s="92" t="s">
        <v>310</v>
      </c>
      <c r="E133" s="86"/>
      <c r="F133" s="86"/>
      <c r="G133" s="86"/>
      <c r="H133" s="86"/>
    </row>
    <row r="134" spans="3:8" x14ac:dyDescent="0.25">
      <c r="C134" s="61"/>
      <c r="D134" s="92" t="s">
        <v>311</v>
      </c>
      <c r="E134" s="86"/>
      <c r="F134" s="86"/>
      <c r="G134" s="86"/>
      <c r="H134" s="86"/>
    </row>
    <row r="135" spans="3:8" x14ac:dyDescent="0.25">
      <c r="C135" s="61"/>
      <c r="D135" s="90" t="s">
        <v>312</v>
      </c>
      <c r="E135" s="88">
        <v>108.65</v>
      </c>
      <c r="F135" s="86"/>
      <c r="G135" s="86"/>
      <c r="H135" s="86"/>
    </row>
    <row r="136" spans="3:8" x14ac:dyDescent="0.25">
      <c r="C136" s="61"/>
      <c r="D136" s="90" t="s">
        <v>313</v>
      </c>
      <c r="E136" s="88">
        <v>42.58</v>
      </c>
      <c r="F136" s="86"/>
      <c r="G136" s="86"/>
      <c r="H136" s="86"/>
    </row>
    <row r="137" spans="3:8" x14ac:dyDescent="0.25">
      <c r="C137" s="61"/>
      <c r="D137" s="90" t="s">
        <v>314</v>
      </c>
      <c r="E137" s="88">
        <v>30.46</v>
      </c>
      <c r="F137" s="86"/>
      <c r="G137" s="86"/>
      <c r="H137" s="86"/>
    </row>
    <row r="138" spans="3:8" x14ac:dyDescent="0.25">
      <c r="C138" s="61"/>
      <c r="D138" s="90" t="s">
        <v>315</v>
      </c>
      <c r="E138" s="88">
        <v>1527.67</v>
      </c>
      <c r="F138" s="86"/>
      <c r="G138" s="86"/>
      <c r="H138" s="86"/>
    </row>
    <row r="139" spans="3:8" x14ac:dyDescent="0.25">
      <c r="C139" s="61"/>
      <c r="D139" s="90" t="s">
        <v>316</v>
      </c>
      <c r="E139" s="88">
        <v>576.33000000000004</v>
      </c>
      <c r="F139" s="86"/>
      <c r="G139" s="86"/>
      <c r="H139" s="86"/>
    </row>
    <row r="140" spans="3:8" x14ac:dyDescent="0.25">
      <c r="C140" s="61"/>
      <c r="D140" s="90" t="s">
        <v>317</v>
      </c>
      <c r="E140" s="88">
        <v>40.79</v>
      </c>
      <c r="F140" s="86"/>
      <c r="G140" s="86"/>
      <c r="H140" s="86"/>
    </row>
    <row r="141" spans="3:8" x14ac:dyDescent="0.25">
      <c r="C141" s="61"/>
      <c r="D141" s="90" t="s">
        <v>318</v>
      </c>
      <c r="E141" s="88"/>
      <c r="F141" s="86"/>
      <c r="G141" s="86"/>
      <c r="H141" s="86"/>
    </row>
    <row r="142" spans="3:8" x14ac:dyDescent="0.25">
      <c r="C142" s="61"/>
      <c r="D142" s="95" t="s">
        <v>319</v>
      </c>
      <c r="E142" s="86"/>
      <c r="F142" s="94">
        <f>SUM(E135:E141)</f>
        <v>2326.48</v>
      </c>
      <c r="G142" s="86"/>
      <c r="H142" s="86"/>
    </row>
    <row r="143" spans="3:8" x14ac:dyDescent="0.25">
      <c r="C143" s="61"/>
      <c r="D143" s="90"/>
      <c r="E143" s="86"/>
      <c r="F143" s="86"/>
      <c r="G143" s="86"/>
      <c r="H143" s="86"/>
    </row>
    <row r="144" spans="3:8" x14ac:dyDescent="0.25">
      <c r="C144" s="61"/>
      <c r="D144" s="92" t="s">
        <v>320</v>
      </c>
      <c r="E144" s="86"/>
      <c r="F144" s="86"/>
      <c r="G144" s="86"/>
      <c r="H144" s="86"/>
    </row>
    <row r="145" spans="3:8" x14ac:dyDescent="0.25">
      <c r="C145" s="61"/>
      <c r="D145" s="90" t="s">
        <v>359</v>
      </c>
      <c r="E145" s="88"/>
      <c r="F145" s="86"/>
      <c r="G145" s="86"/>
      <c r="H145" s="86"/>
    </row>
    <row r="146" spans="3:8" x14ac:dyDescent="0.25">
      <c r="C146" s="61"/>
      <c r="D146" s="90" t="s">
        <v>322</v>
      </c>
      <c r="E146" s="88">
        <v>162.84</v>
      </c>
      <c r="F146" s="86"/>
      <c r="G146" s="86"/>
      <c r="H146" s="86"/>
    </row>
    <row r="147" spans="3:8" x14ac:dyDescent="0.25">
      <c r="C147" s="61"/>
      <c r="D147" s="90" t="s">
        <v>323</v>
      </c>
      <c r="E147" s="88"/>
      <c r="F147" s="86"/>
      <c r="G147" s="86"/>
      <c r="H147" s="86"/>
    </row>
    <row r="148" spans="3:8" x14ac:dyDescent="0.25">
      <c r="C148" s="61"/>
      <c r="D148" s="90" t="s">
        <v>324</v>
      </c>
      <c r="E148" s="88">
        <v>20.7</v>
      </c>
      <c r="F148" s="86"/>
      <c r="G148" s="86"/>
      <c r="H148" s="86"/>
    </row>
    <row r="149" spans="3:8" x14ac:dyDescent="0.25">
      <c r="C149" s="61"/>
      <c r="D149" s="90" t="s">
        <v>325</v>
      </c>
      <c r="E149" s="88"/>
      <c r="F149" s="86"/>
      <c r="G149" s="86"/>
      <c r="H149" s="86"/>
    </row>
    <row r="150" spans="3:8" x14ac:dyDescent="0.25">
      <c r="C150" s="61"/>
      <c r="D150" s="95" t="s">
        <v>326</v>
      </c>
      <c r="E150" s="86"/>
      <c r="F150" s="94">
        <f>SUM(E145:E149)</f>
        <v>183.54</v>
      </c>
      <c r="G150" s="86"/>
      <c r="H150" s="86"/>
    </row>
    <row r="151" spans="3:8" x14ac:dyDescent="0.25">
      <c r="C151" s="61"/>
      <c r="D151" s="90"/>
      <c r="E151" s="86"/>
      <c r="F151" s="86"/>
      <c r="G151" s="86"/>
      <c r="H151" s="86"/>
    </row>
    <row r="152" spans="3:8" x14ac:dyDescent="0.25">
      <c r="C152" s="61"/>
      <c r="D152" s="92" t="s">
        <v>327</v>
      </c>
      <c r="E152" s="86"/>
      <c r="F152" s="86"/>
      <c r="G152" s="86"/>
      <c r="H152" s="86"/>
    </row>
    <row r="153" spans="3:8" x14ac:dyDescent="0.25">
      <c r="C153" s="61"/>
      <c r="D153" s="90" t="s">
        <v>328</v>
      </c>
      <c r="E153" s="88">
        <v>763.49</v>
      </c>
      <c r="F153" s="86"/>
      <c r="G153" s="86"/>
      <c r="H153" s="86"/>
    </row>
    <row r="154" spans="3:8" x14ac:dyDescent="0.25">
      <c r="C154" s="61"/>
      <c r="D154" s="90" t="s">
        <v>329</v>
      </c>
      <c r="E154" s="88">
        <v>69.900000000000006</v>
      </c>
      <c r="F154" s="86"/>
      <c r="G154" s="86"/>
      <c r="H154" s="86"/>
    </row>
    <row r="155" spans="3:8" x14ac:dyDescent="0.25">
      <c r="C155" s="61"/>
      <c r="D155" s="90" t="s">
        <v>330</v>
      </c>
      <c r="E155" s="88">
        <v>791.78</v>
      </c>
      <c r="F155" s="86"/>
      <c r="G155" s="86"/>
      <c r="H155" s="86"/>
    </row>
    <row r="156" spans="3:8" x14ac:dyDescent="0.25">
      <c r="C156" s="61"/>
      <c r="D156" s="90" t="s">
        <v>331</v>
      </c>
      <c r="E156" s="88">
        <v>45.6</v>
      </c>
      <c r="F156" s="86"/>
      <c r="G156" s="86"/>
      <c r="H156" s="86"/>
    </row>
    <row r="157" spans="3:8" x14ac:dyDescent="0.25">
      <c r="C157" s="61"/>
      <c r="D157" s="90" t="s">
        <v>332</v>
      </c>
      <c r="E157" s="88">
        <v>65.040000000000006</v>
      </c>
      <c r="F157" s="86"/>
      <c r="G157" s="86"/>
      <c r="H157" s="86"/>
    </row>
    <row r="158" spans="3:8" x14ac:dyDescent="0.25">
      <c r="C158" s="61"/>
      <c r="D158" s="95" t="s">
        <v>333</v>
      </c>
      <c r="E158" s="86"/>
      <c r="F158" s="94">
        <f>SUM(E153:E157)</f>
        <v>1735.81</v>
      </c>
      <c r="G158" s="86"/>
      <c r="H158" s="86"/>
    </row>
    <row r="159" spans="3:8" x14ac:dyDescent="0.25">
      <c r="C159" s="61"/>
      <c r="D159" s="87"/>
      <c r="E159" s="86"/>
      <c r="F159" s="86"/>
      <c r="G159" s="86"/>
      <c r="H159" s="86"/>
    </row>
    <row r="160" spans="3:8" x14ac:dyDescent="0.25">
      <c r="C160" s="61"/>
      <c r="D160" s="92" t="s">
        <v>334</v>
      </c>
      <c r="E160" s="86"/>
      <c r="F160" s="86"/>
      <c r="G160" s="86"/>
      <c r="H160" s="86"/>
    </row>
    <row r="161" spans="3:8" x14ac:dyDescent="0.25">
      <c r="C161" s="61"/>
      <c r="D161" s="90" t="s">
        <v>335</v>
      </c>
      <c r="E161" s="88">
        <v>1114.6300000000001</v>
      </c>
      <c r="F161" s="86"/>
      <c r="G161" s="86"/>
      <c r="H161" s="86"/>
    </row>
    <row r="162" spans="3:8" x14ac:dyDescent="0.25">
      <c r="C162" s="61"/>
      <c r="D162" s="90" t="s">
        <v>336</v>
      </c>
      <c r="E162" s="88">
        <v>102.35</v>
      </c>
      <c r="F162" s="86"/>
      <c r="G162" s="86"/>
      <c r="H162" s="86"/>
    </row>
    <row r="163" spans="3:8" x14ac:dyDescent="0.25">
      <c r="C163" s="61"/>
      <c r="D163" s="90" t="s">
        <v>337</v>
      </c>
      <c r="E163" s="88">
        <v>1078.58</v>
      </c>
      <c r="F163" s="86"/>
      <c r="G163" s="86"/>
      <c r="H163" s="86"/>
    </row>
    <row r="164" spans="3:8" x14ac:dyDescent="0.25">
      <c r="C164" s="61"/>
      <c r="D164" s="95" t="s">
        <v>338</v>
      </c>
      <c r="E164" s="86"/>
      <c r="F164" s="94">
        <f>SUM(E161:E163)</f>
        <v>2295.56</v>
      </c>
      <c r="G164" s="86"/>
      <c r="H164" s="86"/>
    </row>
    <row r="165" spans="3:8" x14ac:dyDescent="0.25">
      <c r="C165" s="61"/>
      <c r="D165" s="87"/>
      <c r="E165" s="86"/>
      <c r="F165" s="86"/>
      <c r="G165" s="86"/>
      <c r="H165" s="86"/>
    </row>
    <row r="166" spans="3:8" x14ac:dyDescent="0.25">
      <c r="C166" s="61"/>
      <c r="D166" s="95" t="s">
        <v>339</v>
      </c>
      <c r="E166" s="86"/>
      <c r="F166" s="86"/>
      <c r="G166" s="94">
        <f>SUM(F142+F150+F158+F164)</f>
        <v>6541.3899999999994</v>
      </c>
      <c r="H166" s="86"/>
    </row>
    <row r="167" spans="3:8" x14ac:dyDescent="0.25">
      <c r="C167" s="61"/>
      <c r="D167" s="87"/>
      <c r="E167" s="86"/>
      <c r="F167" s="86"/>
      <c r="G167" s="86"/>
      <c r="H167" s="86"/>
    </row>
    <row r="168" spans="3:8" x14ac:dyDescent="0.25">
      <c r="C168" s="61"/>
      <c r="D168" s="92" t="s">
        <v>340</v>
      </c>
      <c r="E168" s="86"/>
      <c r="F168" s="86"/>
      <c r="G168" s="86"/>
      <c r="H168" s="86"/>
    </row>
    <row r="169" spans="3:8" x14ac:dyDescent="0.25">
      <c r="C169" s="61"/>
      <c r="D169" s="97" t="s">
        <v>341</v>
      </c>
      <c r="E169" s="86"/>
      <c r="F169" s="88"/>
      <c r="G169" s="86"/>
      <c r="H169" s="86"/>
    </row>
    <row r="170" spans="3:8" x14ac:dyDescent="0.25">
      <c r="C170" s="61"/>
      <c r="D170" s="87" t="s">
        <v>342</v>
      </c>
      <c r="E170" s="86"/>
      <c r="F170" s="88">
        <v>2387.5</v>
      </c>
      <c r="G170" s="86"/>
      <c r="H170" s="86"/>
    </row>
    <row r="171" spans="3:8" x14ac:dyDescent="0.25">
      <c r="C171" s="61"/>
      <c r="D171" s="87" t="s">
        <v>343</v>
      </c>
      <c r="E171" s="86"/>
      <c r="F171" s="88"/>
      <c r="G171" s="86"/>
      <c r="H171" s="86"/>
    </row>
    <row r="172" spans="3:8" x14ac:dyDescent="0.25">
      <c r="C172" s="61"/>
      <c r="D172" s="87" t="s">
        <v>344</v>
      </c>
      <c r="E172" s="86"/>
      <c r="F172" s="88"/>
      <c r="G172" s="86"/>
      <c r="H172" s="86"/>
    </row>
    <row r="173" spans="3:8" x14ac:dyDescent="0.25">
      <c r="C173" s="61"/>
      <c r="D173" s="87" t="s">
        <v>345</v>
      </c>
      <c r="E173" s="86"/>
      <c r="F173" s="88"/>
      <c r="G173" s="86"/>
      <c r="H173" s="86"/>
    </row>
    <row r="174" spans="3:8" x14ac:dyDescent="0.25">
      <c r="C174" s="61"/>
      <c r="D174" s="87" t="s">
        <v>346</v>
      </c>
      <c r="E174" s="86"/>
      <c r="F174" s="88"/>
      <c r="G174" s="86"/>
      <c r="H174" s="86"/>
    </row>
    <row r="175" spans="3:8" x14ac:dyDescent="0.25">
      <c r="C175" s="61"/>
      <c r="D175" s="89" t="s">
        <v>347</v>
      </c>
      <c r="E175" s="86"/>
      <c r="F175" s="86"/>
      <c r="G175" s="94">
        <f>SUM(F169:F174)</f>
        <v>2387.5</v>
      </c>
      <c r="H175" s="86"/>
    </row>
    <row r="176" spans="3:8" x14ac:dyDescent="0.25">
      <c r="C176" s="61"/>
      <c r="D176" s="89"/>
      <c r="E176" s="86"/>
      <c r="F176" s="86"/>
      <c r="G176" s="86"/>
      <c r="H176" s="86"/>
    </row>
    <row r="177" spans="3:8" x14ac:dyDescent="0.25">
      <c r="C177" s="61"/>
      <c r="D177" s="89" t="s">
        <v>348</v>
      </c>
      <c r="E177" s="86"/>
      <c r="F177" s="86"/>
      <c r="G177" s="86"/>
      <c r="H177" s="86"/>
    </row>
    <row r="178" spans="3:8" x14ac:dyDescent="0.25">
      <c r="C178" s="61"/>
      <c r="D178" s="87" t="s">
        <v>349</v>
      </c>
      <c r="E178" s="86"/>
      <c r="F178" s="88"/>
      <c r="G178" s="86"/>
      <c r="H178" s="86"/>
    </row>
    <row r="179" spans="3:8" x14ac:dyDescent="0.25">
      <c r="C179" s="61"/>
      <c r="D179" s="89" t="s">
        <v>350</v>
      </c>
      <c r="E179" s="86"/>
      <c r="F179" s="86"/>
      <c r="G179" s="94">
        <f>SUM(F178)</f>
        <v>0</v>
      </c>
      <c r="H179" s="86"/>
    </row>
    <row r="180" spans="3:8" x14ac:dyDescent="0.25">
      <c r="C180" s="61"/>
      <c r="D180" s="87"/>
      <c r="E180" s="86"/>
      <c r="F180" s="86"/>
      <c r="G180" s="86"/>
      <c r="H180" s="86"/>
    </row>
    <row r="181" spans="3:8" x14ac:dyDescent="0.25">
      <c r="C181" s="61"/>
      <c r="D181" s="89" t="s">
        <v>351</v>
      </c>
      <c r="E181" s="86"/>
      <c r="F181" s="86"/>
      <c r="G181" s="86"/>
      <c r="H181" s="86"/>
    </row>
    <row r="182" spans="3:8" x14ac:dyDescent="0.25">
      <c r="C182" s="61"/>
      <c r="D182" s="87" t="s">
        <v>352</v>
      </c>
      <c r="E182" s="86"/>
      <c r="F182" s="88"/>
      <c r="G182" s="86"/>
      <c r="H182" s="86"/>
    </row>
    <row r="183" spans="3:8" x14ac:dyDescent="0.25">
      <c r="C183" s="61"/>
      <c r="D183" s="87" t="s">
        <v>353</v>
      </c>
      <c r="E183" s="86"/>
      <c r="F183" s="88"/>
      <c r="G183" s="86"/>
      <c r="H183" s="86"/>
    </row>
    <row r="184" spans="3:8" x14ac:dyDescent="0.25">
      <c r="C184" s="61"/>
      <c r="D184" s="89" t="s">
        <v>354</v>
      </c>
      <c r="E184" s="86"/>
      <c r="F184" s="86"/>
      <c r="G184" s="94">
        <f>SUM(F182:F183)</f>
        <v>0</v>
      </c>
      <c r="H184" s="86"/>
    </row>
    <row r="185" spans="3:8" x14ac:dyDescent="0.25">
      <c r="C185" s="61"/>
      <c r="D185" s="87"/>
      <c r="E185" s="86"/>
      <c r="F185" s="86"/>
      <c r="G185" s="86"/>
      <c r="H185" s="86"/>
    </row>
    <row r="186" spans="3:8" ht="18.75" x14ac:dyDescent="0.3">
      <c r="C186" s="141" t="s">
        <v>355</v>
      </c>
      <c r="D186" s="142"/>
      <c r="E186" s="86"/>
      <c r="F186" s="86"/>
      <c r="G186" s="94">
        <f>SUM(G27+G28+G34+G42+G50+G57+G77+G83+G108+G114+G121+G131+G166+G175+G179+G184+G26)</f>
        <v>277213.7</v>
      </c>
      <c r="H186" s="86"/>
    </row>
    <row r="187" spans="3:8" ht="18.75" x14ac:dyDescent="0.3">
      <c r="C187" s="141" t="s">
        <v>356</v>
      </c>
      <c r="D187" s="142"/>
      <c r="E187" s="86"/>
      <c r="F187" s="86"/>
      <c r="G187" s="94">
        <f>(H23-G186)</f>
        <v>-167484.40000000002</v>
      </c>
      <c r="H187" s="86"/>
    </row>
    <row r="188" spans="3:8" ht="18.75" x14ac:dyDescent="0.3">
      <c r="C188" s="143" t="s">
        <v>357</v>
      </c>
      <c r="D188" s="143"/>
      <c r="E188" s="86"/>
      <c r="F188" s="86"/>
      <c r="G188" s="94">
        <f>G187</f>
        <v>-167484.40000000002</v>
      </c>
      <c r="H188" s="86"/>
    </row>
  </sheetData>
  <mergeCells count="5">
    <mergeCell ref="C186:D186"/>
    <mergeCell ref="C187:D187"/>
    <mergeCell ref="C188:D188"/>
    <mergeCell ref="C2:D2"/>
    <mergeCell ref="C3:D3"/>
  </mergeCells>
  <pageMargins left="0.25" right="0.25" top="0.75" bottom="0.75" header="0.3" footer="0.3"/>
  <pageSetup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3A75-99E9-4FEE-8A4D-D7AB8CFC1F17}">
  <dimension ref="C2:H188"/>
  <sheetViews>
    <sheetView topLeftCell="A107" workbookViewId="0">
      <selection activeCell="F114" sqref="F114"/>
    </sheetView>
  </sheetViews>
  <sheetFormatPr defaultRowHeight="15" x14ac:dyDescent="0.25"/>
  <cols>
    <col min="2" max="2" width="10.140625" customWidth="1"/>
    <col min="3" max="3" width="16" bestFit="1" customWidth="1"/>
    <col min="4" max="4" width="42.28515625" bestFit="1" customWidth="1"/>
    <col min="5" max="5" width="10.5703125" style="96" customWidth="1"/>
    <col min="6" max="8" width="12.7109375" style="96" bestFit="1" customWidth="1"/>
  </cols>
  <sheetData>
    <row r="2" spans="3:8" ht="18.75" x14ac:dyDescent="0.3">
      <c r="C2" s="141" t="s">
        <v>183</v>
      </c>
      <c r="D2" s="142"/>
      <c r="E2" s="85"/>
      <c r="F2" s="85"/>
      <c r="G2" s="85"/>
      <c r="H2" s="85"/>
    </row>
    <row r="3" spans="3:8" ht="18.75" x14ac:dyDescent="0.3">
      <c r="C3" s="141" t="s">
        <v>112</v>
      </c>
      <c r="D3" s="142"/>
      <c r="E3" s="86"/>
      <c r="F3" s="86"/>
      <c r="G3" s="86"/>
      <c r="H3" s="86"/>
    </row>
    <row r="4" spans="3:8" x14ac:dyDescent="0.25">
      <c r="C4" s="61"/>
      <c r="D4" s="87" t="s">
        <v>184</v>
      </c>
      <c r="E4" s="86"/>
      <c r="F4" s="88">
        <v>-1349.7</v>
      </c>
      <c r="G4" s="86"/>
      <c r="H4" s="86"/>
    </row>
    <row r="5" spans="3:8" x14ac:dyDescent="0.25">
      <c r="C5" s="61"/>
      <c r="D5" s="89" t="s">
        <v>185</v>
      </c>
      <c r="E5" s="86"/>
      <c r="F5" s="86"/>
      <c r="G5" s="86"/>
      <c r="H5" s="86"/>
    </row>
    <row r="6" spans="3:8" x14ac:dyDescent="0.25">
      <c r="C6" s="61"/>
      <c r="D6" s="90" t="s">
        <v>186</v>
      </c>
      <c r="E6" s="86"/>
      <c r="F6" s="88">
        <v>89979.82</v>
      </c>
      <c r="G6" s="86"/>
      <c r="H6" s="86"/>
    </row>
    <row r="7" spans="3:8" x14ac:dyDescent="0.25">
      <c r="C7" s="61"/>
      <c r="D7" s="90" t="s">
        <v>187</v>
      </c>
      <c r="E7" s="86"/>
      <c r="F7" s="88"/>
      <c r="G7" s="86"/>
      <c r="H7" s="86"/>
    </row>
    <row r="8" spans="3:8" x14ac:dyDescent="0.25">
      <c r="C8" s="61"/>
      <c r="D8" s="90" t="s">
        <v>188</v>
      </c>
      <c r="E8" s="86"/>
      <c r="F8" s="88"/>
      <c r="G8" s="86"/>
      <c r="H8" s="86"/>
    </row>
    <row r="9" spans="3:8" x14ac:dyDescent="0.25">
      <c r="C9" s="61"/>
      <c r="D9" s="90" t="s">
        <v>189</v>
      </c>
      <c r="E9" s="91"/>
      <c r="F9" s="88"/>
      <c r="G9" s="86"/>
      <c r="H9" s="86"/>
    </row>
    <row r="10" spans="3:8" x14ac:dyDescent="0.25">
      <c r="C10" s="61"/>
      <c r="D10" s="90" t="s">
        <v>190</v>
      </c>
      <c r="E10" s="91"/>
      <c r="F10" s="88">
        <v>797.17</v>
      </c>
      <c r="G10" s="86"/>
      <c r="H10" s="86"/>
    </row>
    <row r="11" spans="3:8" x14ac:dyDescent="0.25">
      <c r="C11" s="61"/>
      <c r="D11" s="90" t="s">
        <v>191</v>
      </c>
      <c r="E11" s="91"/>
      <c r="F11" s="88"/>
      <c r="G11" s="86"/>
      <c r="H11" s="86"/>
    </row>
    <row r="12" spans="3:8" x14ac:dyDescent="0.25">
      <c r="C12" s="61"/>
      <c r="D12" s="90" t="s">
        <v>192</v>
      </c>
      <c r="E12" s="91"/>
      <c r="F12" s="88">
        <v>600</v>
      </c>
      <c r="G12" s="86"/>
      <c r="H12" s="86"/>
    </row>
    <row r="13" spans="3:8" x14ac:dyDescent="0.25">
      <c r="C13" s="61"/>
      <c r="D13" s="90" t="s">
        <v>193</v>
      </c>
      <c r="E13" s="91"/>
      <c r="F13" s="88">
        <v>700</v>
      </c>
      <c r="G13" s="86"/>
      <c r="H13" s="86"/>
    </row>
    <row r="14" spans="3:8" x14ac:dyDescent="0.25">
      <c r="C14" s="61"/>
      <c r="D14" s="90" t="s">
        <v>194</v>
      </c>
      <c r="E14" s="91"/>
      <c r="F14" s="88">
        <v>-10</v>
      </c>
      <c r="G14" s="86"/>
      <c r="H14" s="86"/>
    </row>
    <row r="15" spans="3:8" x14ac:dyDescent="0.25">
      <c r="C15" s="61"/>
      <c r="D15" s="90" t="s">
        <v>195</v>
      </c>
      <c r="E15" s="91"/>
      <c r="F15" s="88">
        <v>540</v>
      </c>
      <c r="G15" s="86"/>
      <c r="H15" s="86"/>
    </row>
    <row r="16" spans="3:8" x14ac:dyDescent="0.25">
      <c r="C16" s="61"/>
      <c r="D16" s="90" t="s">
        <v>196</v>
      </c>
      <c r="E16" s="91"/>
      <c r="F16" s="88">
        <v>152</v>
      </c>
      <c r="G16" s="86"/>
      <c r="H16" s="86"/>
    </row>
    <row r="17" spans="3:8" ht="17.25" customHeight="1" x14ac:dyDescent="0.25">
      <c r="C17" s="61"/>
      <c r="D17" s="90" t="s">
        <v>197</v>
      </c>
      <c r="E17" s="91"/>
      <c r="F17" s="88">
        <v>81.3</v>
      </c>
      <c r="G17" s="86"/>
      <c r="H17" s="86"/>
    </row>
    <row r="18" spans="3:8" x14ac:dyDescent="0.25">
      <c r="C18" s="61"/>
      <c r="D18" s="90" t="s">
        <v>198</v>
      </c>
      <c r="E18" s="91"/>
      <c r="F18" s="88"/>
      <c r="G18" s="86"/>
      <c r="H18" s="86"/>
    </row>
    <row r="19" spans="3:8" x14ac:dyDescent="0.25">
      <c r="C19" s="61"/>
      <c r="D19" s="90" t="s">
        <v>199</v>
      </c>
      <c r="E19" s="91"/>
      <c r="F19" s="88"/>
      <c r="G19" s="86"/>
      <c r="H19" s="86"/>
    </row>
    <row r="20" spans="3:8" x14ac:dyDescent="0.25">
      <c r="C20" s="61"/>
      <c r="D20" s="90" t="s">
        <v>200</v>
      </c>
      <c r="E20" s="91"/>
      <c r="F20" s="88">
        <v>2456.39</v>
      </c>
      <c r="G20" s="86"/>
      <c r="H20" s="86"/>
    </row>
    <row r="21" spans="3:8" x14ac:dyDescent="0.25">
      <c r="C21" s="61"/>
      <c r="D21" s="92" t="s">
        <v>201</v>
      </c>
      <c r="E21" s="93"/>
      <c r="F21" s="86"/>
      <c r="G21" s="94">
        <f>SUM(F6:F20)</f>
        <v>95296.680000000008</v>
      </c>
      <c r="H21" s="86"/>
    </row>
    <row r="22" spans="3:8" ht="18.75" x14ac:dyDescent="0.3">
      <c r="C22" s="85" t="s">
        <v>14</v>
      </c>
      <c r="D22" s="87"/>
      <c r="E22" s="86"/>
      <c r="F22" s="86"/>
      <c r="G22" s="86"/>
      <c r="H22" s="94">
        <f>SUM(F4+G21)</f>
        <v>93946.98000000001</v>
      </c>
    </row>
    <row r="23" spans="3:8" ht="18.75" x14ac:dyDescent="0.3">
      <c r="C23" s="85" t="s">
        <v>202</v>
      </c>
      <c r="D23" s="87"/>
      <c r="E23" s="86"/>
      <c r="F23" s="86"/>
      <c r="G23" s="86"/>
      <c r="H23" s="94">
        <f>H22</f>
        <v>93946.98000000001</v>
      </c>
    </row>
    <row r="24" spans="3:8" x14ac:dyDescent="0.25">
      <c r="C24" s="61"/>
      <c r="D24" s="87"/>
      <c r="E24" s="86"/>
      <c r="F24" s="86"/>
      <c r="G24" s="86"/>
      <c r="H24" s="86"/>
    </row>
    <row r="25" spans="3:8" ht="18.75" x14ac:dyDescent="0.3">
      <c r="C25" s="85" t="s">
        <v>203</v>
      </c>
      <c r="D25" s="87"/>
      <c r="E25" s="86"/>
      <c r="F25" s="86"/>
      <c r="G25" s="86"/>
      <c r="H25" s="86"/>
    </row>
    <row r="26" spans="3:8" ht="15" customHeight="1" x14ac:dyDescent="0.3">
      <c r="C26" s="85"/>
      <c r="D26" s="87" t="s">
        <v>204</v>
      </c>
      <c r="E26" s="86"/>
      <c r="F26" s="86"/>
      <c r="G26" s="88">
        <v>48120.1</v>
      </c>
      <c r="H26" s="86"/>
    </row>
    <row r="27" spans="3:8" x14ac:dyDescent="0.25">
      <c r="C27" s="61"/>
      <c r="D27" s="87" t="s">
        <v>205</v>
      </c>
      <c r="E27" s="86"/>
      <c r="F27" s="86"/>
      <c r="G27" s="88"/>
      <c r="H27" s="86"/>
    </row>
    <row r="28" spans="3:8" x14ac:dyDescent="0.25">
      <c r="C28" s="61"/>
      <c r="D28" s="87" t="s">
        <v>206</v>
      </c>
      <c r="E28" s="86"/>
      <c r="F28" s="86"/>
      <c r="G28" s="88">
        <v>212.34</v>
      </c>
      <c r="H28" s="86"/>
    </row>
    <row r="29" spans="3:8" x14ac:dyDescent="0.25">
      <c r="C29" s="61"/>
      <c r="D29" s="89" t="s">
        <v>207</v>
      </c>
      <c r="E29" s="86"/>
      <c r="F29" s="86"/>
      <c r="G29" s="86"/>
      <c r="H29" s="86"/>
    </row>
    <row r="30" spans="3:8" x14ac:dyDescent="0.25">
      <c r="C30" s="61"/>
      <c r="D30" s="90" t="s">
        <v>208</v>
      </c>
      <c r="E30" s="86"/>
      <c r="F30" s="88"/>
      <c r="G30" s="86"/>
      <c r="H30" s="86"/>
    </row>
    <row r="31" spans="3:8" x14ac:dyDescent="0.25">
      <c r="C31" s="61"/>
      <c r="D31" s="90" t="s">
        <v>209</v>
      </c>
      <c r="E31" s="91"/>
      <c r="F31" s="88">
        <v>728.61</v>
      </c>
      <c r="G31" s="86"/>
      <c r="H31" s="86"/>
    </row>
    <row r="32" spans="3:8" x14ac:dyDescent="0.25">
      <c r="C32" s="61"/>
      <c r="D32" s="90" t="s">
        <v>210</v>
      </c>
      <c r="E32" s="91"/>
      <c r="F32" s="88">
        <v>6</v>
      </c>
      <c r="G32" s="86"/>
      <c r="H32" s="86"/>
    </row>
    <row r="33" spans="3:8" x14ac:dyDescent="0.25">
      <c r="C33" s="61"/>
      <c r="D33" s="90" t="s">
        <v>211</v>
      </c>
      <c r="E33" s="91"/>
      <c r="F33" s="88">
        <v>1173.69</v>
      </c>
      <c r="G33" s="86"/>
      <c r="H33" s="86"/>
    </row>
    <row r="34" spans="3:8" x14ac:dyDescent="0.25">
      <c r="C34" s="61"/>
      <c r="D34" s="95" t="s">
        <v>213</v>
      </c>
      <c r="E34" s="91"/>
      <c r="F34" s="86"/>
      <c r="G34" s="94">
        <f>SUM(F30:F33)</f>
        <v>1908.3000000000002</v>
      </c>
      <c r="H34" s="86"/>
    </row>
    <row r="35" spans="3:8" x14ac:dyDescent="0.25">
      <c r="C35" s="61"/>
      <c r="D35" s="90"/>
      <c r="E35" s="91"/>
      <c r="F35" s="86"/>
      <c r="G35" s="86"/>
      <c r="H35" s="86"/>
    </row>
    <row r="36" spans="3:8" x14ac:dyDescent="0.25">
      <c r="C36" s="61"/>
      <c r="D36" s="92" t="s">
        <v>214</v>
      </c>
      <c r="E36" s="93"/>
      <c r="F36" s="86"/>
      <c r="G36" s="86"/>
      <c r="H36" s="86"/>
    </row>
    <row r="37" spans="3:8" x14ac:dyDescent="0.25">
      <c r="C37" s="61"/>
      <c r="D37" s="90" t="s">
        <v>215</v>
      </c>
      <c r="E37" s="91"/>
      <c r="F37" s="88">
        <v>50</v>
      </c>
      <c r="G37" s="86"/>
      <c r="H37" s="86"/>
    </row>
    <row r="38" spans="3:8" x14ac:dyDescent="0.25">
      <c r="C38" s="61"/>
      <c r="D38" s="90" t="s">
        <v>216</v>
      </c>
      <c r="E38" s="91"/>
      <c r="F38" s="88">
        <v>1704.2</v>
      </c>
      <c r="G38" s="86"/>
      <c r="H38" s="86"/>
    </row>
    <row r="39" spans="3:8" x14ac:dyDescent="0.25">
      <c r="C39" s="61"/>
      <c r="D39" s="90" t="s">
        <v>217</v>
      </c>
      <c r="E39" s="91"/>
      <c r="F39" s="88"/>
      <c r="G39" s="86"/>
      <c r="H39" s="86"/>
    </row>
    <row r="40" spans="3:8" x14ac:dyDescent="0.25">
      <c r="C40" s="61"/>
      <c r="D40" s="90" t="s">
        <v>218</v>
      </c>
      <c r="E40" s="91"/>
      <c r="F40" s="88"/>
      <c r="G40" s="86"/>
      <c r="H40" s="86"/>
    </row>
    <row r="41" spans="3:8" x14ac:dyDescent="0.25">
      <c r="C41" s="61"/>
      <c r="D41" s="90" t="s">
        <v>219</v>
      </c>
      <c r="E41" s="91"/>
      <c r="F41" s="88">
        <v>22277.05</v>
      </c>
      <c r="G41" s="86"/>
      <c r="H41" s="86"/>
    </row>
    <row r="42" spans="3:8" x14ac:dyDescent="0.25">
      <c r="C42" s="61"/>
      <c r="D42" s="95" t="s">
        <v>230</v>
      </c>
      <c r="E42" s="91"/>
      <c r="F42" s="86"/>
      <c r="G42" s="94">
        <f>SUM(F37:F41)</f>
        <v>24031.25</v>
      </c>
      <c r="H42" s="86"/>
    </row>
    <row r="43" spans="3:8" x14ac:dyDescent="0.25">
      <c r="C43" s="61"/>
      <c r="D43" s="90"/>
      <c r="E43" s="91"/>
      <c r="F43" s="86"/>
      <c r="G43" s="86"/>
      <c r="H43" s="86"/>
    </row>
    <row r="44" spans="3:8" x14ac:dyDescent="0.25">
      <c r="C44" s="61"/>
      <c r="D44" s="92" t="s">
        <v>231</v>
      </c>
      <c r="E44" s="93"/>
      <c r="F44" s="86"/>
      <c r="G44" s="86"/>
      <c r="H44" s="86"/>
    </row>
    <row r="45" spans="3:8" x14ac:dyDescent="0.25">
      <c r="C45" s="61"/>
      <c r="D45" s="90" t="s">
        <v>232</v>
      </c>
      <c r="E45" s="91"/>
      <c r="F45" s="88">
        <v>581.46</v>
      </c>
      <c r="G45" s="86"/>
      <c r="H45" s="86"/>
    </row>
    <row r="46" spans="3:8" x14ac:dyDescent="0.25">
      <c r="C46" s="61"/>
      <c r="D46" s="90" t="s">
        <v>233</v>
      </c>
      <c r="E46" s="91"/>
      <c r="F46" s="88"/>
      <c r="G46" s="86"/>
      <c r="H46" s="86"/>
    </row>
    <row r="47" spans="3:8" x14ac:dyDescent="0.25">
      <c r="C47" s="61"/>
      <c r="D47" s="90" t="s">
        <v>234</v>
      </c>
      <c r="E47" s="91"/>
      <c r="F47" s="88"/>
      <c r="G47" s="86"/>
      <c r="H47" s="86"/>
    </row>
    <row r="48" spans="3:8" x14ac:dyDescent="0.25">
      <c r="C48" s="61"/>
      <c r="D48" s="90" t="s">
        <v>235</v>
      </c>
      <c r="E48" s="91"/>
      <c r="F48" s="88"/>
      <c r="G48" s="86"/>
      <c r="H48" s="86"/>
    </row>
    <row r="49" spans="3:8" x14ac:dyDescent="0.25">
      <c r="C49" s="61"/>
      <c r="D49" s="90" t="s">
        <v>236</v>
      </c>
      <c r="E49" s="91"/>
      <c r="F49" s="88"/>
      <c r="G49" s="86"/>
      <c r="H49" s="86"/>
    </row>
    <row r="50" spans="3:8" x14ac:dyDescent="0.25">
      <c r="C50" s="61"/>
      <c r="D50" s="95" t="s">
        <v>237</v>
      </c>
      <c r="E50" s="91"/>
      <c r="F50" s="86"/>
      <c r="G50" s="94">
        <f>SUM(F45:F49)</f>
        <v>581.46</v>
      </c>
      <c r="H50" s="86"/>
    </row>
    <row r="51" spans="3:8" x14ac:dyDescent="0.25">
      <c r="C51" s="61"/>
      <c r="D51" s="90"/>
      <c r="E51" s="91"/>
      <c r="F51" s="86"/>
      <c r="G51" s="86"/>
      <c r="H51" s="86"/>
    </row>
    <row r="52" spans="3:8" x14ac:dyDescent="0.25">
      <c r="C52" s="61"/>
      <c r="D52" s="92" t="s">
        <v>238</v>
      </c>
      <c r="E52" s="93"/>
      <c r="F52" s="86"/>
      <c r="G52" s="86"/>
      <c r="H52" s="86"/>
    </row>
    <row r="53" spans="3:8" x14ac:dyDescent="0.25">
      <c r="C53" s="61"/>
      <c r="D53" s="90" t="s">
        <v>239</v>
      </c>
      <c r="E53" s="91"/>
      <c r="F53" s="88"/>
      <c r="G53" s="86"/>
      <c r="H53" s="86"/>
    </row>
    <row r="54" spans="3:8" x14ac:dyDescent="0.25">
      <c r="C54" s="61"/>
      <c r="D54" s="90" t="s">
        <v>240</v>
      </c>
      <c r="E54" s="91"/>
      <c r="F54" s="88"/>
      <c r="G54" s="86"/>
      <c r="H54" s="86"/>
    </row>
    <row r="55" spans="3:8" x14ac:dyDescent="0.25">
      <c r="C55" s="61"/>
      <c r="D55" s="90" t="s">
        <v>241</v>
      </c>
      <c r="E55" s="91"/>
      <c r="F55" s="88">
        <v>319</v>
      </c>
      <c r="G55" s="86"/>
      <c r="H55" s="86"/>
    </row>
    <row r="56" spans="3:8" x14ac:dyDescent="0.25">
      <c r="C56" s="61"/>
      <c r="D56" s="90" t="s">
        <v>242</v>
      </c>
      <c r="E56" s="91"/>
      <c r="F56" s="88"/>
      <c r="G56" s="86"/>
      <c r="H56" s="86"/>
    </row>
    <row r="57" spans="3:8" x14ac:dyDescent="0.25">
      <c r="C57" s="61"/>
      <c r="D57" s="95" t="s">
        <v>243</v>
      </c>
      <c r="E57" s="91"/>
      <c r="F57" s="86"/>
      <c r="G57" s="94">
        <f>SUM(F53:F56)</f>
        <v>319</v>
      </c>
      <c r="H57" s="86"/>
    </row>
    <row r="58" spans="3:8" x14ac:dyDescent="0.25">
      <c r="C58" s="61"/>
      <c r="D58" s="87"/>
      <c r="E58" s="86"/>
      <c r="F58" s="86"/>
      <c r="G58" s="86"/>
      <c r="H58" s="86"/>
    </row>
    <row r="59" spans="3:8" x14ac:dyDescent="0.25">
      <c r="C59" s="61"/>
      <c r="D59" s="92" t="s">
        <v>244</v>
      </c>
      <c r="E59" s="93"/>
      <c r="F59" s="86"/>
      <c r="G59" s="86"/>
      <c r="H59" s="86"/>
    </row>
    <row r="60" spans="3:8" x14ac:dyDescent="0.25">
      <c r="C60" s="61"/>
      <c r="D60" s="90" t="s">
        <v>245</v>
      </c>
      <c r="E60" s="91"/>
      <c r="F60" s="88">
        <v>134.19999999999999</v>
      </c>
      <c r="G60" s="86"/>
      <c r="H60" s="86"/>
    </row>
    <row r="61" spans="3:8" x14ac:dyDescent="0.25">
      <c r="C61" s="61"/>
      <c r="D61" s="90" t="s">
        <v>246</v>
      </c>
      <c r="E61" s="91"/>
      <c r="F61" s="88">
        <v>462.68</v>
      </c>
      <c r="G61" s="86"/>
      <c r="H61" s="86"/>
    </row>
    <row r="62" spans="3:8" x14ac:dyDescent="0.25">
      <c r="C62" s="61"/>
      <c r="D62" s="92" t="s">
        <v>247</v>
      </c>
      <c r="E62" s="93"/>
      <c r="F62" s="86"/>
      <c r="G62" s="86"/>
      <c r="H62" s="86"/>
    </row>
    <row r="63" spans="3:8" x14ac:dyDescent="0.25">
      <c r="C63" s="61"/>
      <c r="D63" s="90" t="s">
        <v>248</v>
      </c>
      <c r="E63" s="88"/>
      <c r="F63" s="86"/>
      <c r="G63" s="86"/>
      <c r="H63" s="86"/>
    </row>
    <row r="64" spans="3:8" x14ac:dyDescent="0.25">
      <c r="C64" s="61"/>
      <c r="D64" s="90" t="s">
        <v>249</v>
      </c>
      <c r="E64" s="88">
        <v>487.85</v>
      </c>
      <c r="F64" s="86"/>
      <c r="G64" s="86"/>
      <c r="H64" s="86"/>
    </row>
    <row r="65" spans="3:8" x14ac:dyDescent="0.25">
      <c r="C65" s="61"/>
      <c r="D65" s="92" t="s">
        <v>250</v>
      </c>
      <c r="E65" s="86"/>
      <c r="F65" s="94">
        <f>SUM(E63:E64)</f>
        <v>487.85</v>
      </c>
      <c r="G65" s="86"/>
      <c r="H65" s="86"/>
    </row>
    <row r="66" spans="3:8" x14ac:dyDescent="0.25">
      <c r="C66" s="61"/>
      <c r="D66" s="87"/>
      <c r="E66" s="86"/>
      <c r="F66" s="86"/>
      <c r="G66" s="86"/>
      <c r="H66" s="86"/>
    </row>
    <row r="67" spans="3:8" x14ac:dyDescent="0.25">
      <c r="C67" s="61"/>
      <c r="D67" s="90" t="s">
        <v>251</v>
      </c>
      <c r="E67" s="86"/>
      <c r="F67" s="88"/>
      <c r="G67" s="86"/>
      <c r="H67" s="86"/>
    </row>
    <row r="68" spans="3:8" x14ac:dyDescent="0.25">
      <c r="C68" s="61"/>
      <c r="D68" s="90" t="s">
        <v>252</v>
      </c>
      <c r="E68" s="86"/>
      <c r="F68" s="88"/>
      <c r="G68" s="86"/>
      <c r="H68" s="86"/>
    </row>
    <row r="69" spans="3:8" x14ac:dyDescent="0.25">
      <c r="C69" s="61"/>
      <c r="D69" s="90" t="s">
        <v>253</v>
      </c>
      <c r="E69" s="86"/>
      <c r="F69" s="88"/>
      <c r="G69" s="86"/>
      <c r="H69" s="86"/>
    </row>
    <row r="70" spans="3:8" x14ac:dyDescent="0.25">
      <c r="C70" s="61"/>
      <c r="D70" s="90" t="s">
        <v>254</v>
      </c>
      <c r="E70" s="86"/>
      <c r="F70" s="88">
        <v>67.5</v>
      </c>
      <c r="G70" s="86"/>
      <c r="H70" s="86"/>
    </row>
    <row r="71" spans="3:8" x14ac:dyDescent="0.25">
      <c r="C71" s="61"/>
      <c r="D71" s="90" t="s">
        <v>255</v>
      </c>
      <c r="E71" s="86"/>
      <c r="F71" s="88">
        <v>134.97999999999999</v>
      </c>
      <c r="G71" s="86"/>
      <c r="H71" s="86"/>
    </row>
    <row r="72" spans="3:8" x14ac:dyDescent="0.25">
      <c r="C72" s="61"/>
      <c r="D72" s="90" t="s">
        <v>256</v>
      </c>
      <c r="E72" s="86"/>
      <c r="F72" s="88">
        <v>907.09</v>
      </c>
      <c r="G72" s="86"/>
      <c r="H72" s="86"/>
    </row>
    <row r="73" spans="3:8" x14ac:dyDescent="0.25">
      <c r="C73" s="61"/>
      <c r="D73" s="90" t="s">
        <v>257</v>
      </c>
      <c r="E73" s="86"/>
      <c r="F73" s="88"/>
      <c r="G73" s="86"/>
      <c r="H73" s="86"/>
    </row>
    <row r="74" spans="3:8" x14ac:dyDescent="0.25">
      <c r="C74" s="61"/>
      <c r="D74" s="90" t="s">
        <v>258</v>
      </c>
      <c r="E74" s="86"/>
      <c r="F74" s="88">
        <v>30.03</v>
      </c>
      <c r="G74" s="86"/>
      <c r="H74" s="86"/>
    </row>
    <row r="75" spans="3:8" x14ac:dyDescent="0.25">
      <c r="C75" s="61"/>
      <c r="D75" s="90" t="s">
        <v>259</v>
      </c>
      <c r="E75" s="86"/>
      <c r="F75" s="88">
        <v>261.22000000000003</v>
      </c>
      <c r="G75" s="86"/>
      <c r="H75" s="86"/>
    </row>
    <row r="76" spans="3:8" x14ac:dyDescent="0.25">
      <c r="C76" s="61"/>
      <c r="D76" s="90" t="s">
        <v>260</v>
      </c>
      <c r="E76" s="86"/>
      <c r="F76" s="88">
        <v>40</v>
      </c>
      <c r="G76" s="86"/>
      <c r="H76" s="86"/>
    </row>
    <row r="77" spans="3:8" x14ac:dyDescent="0.25">
      <c r="C77" s="61"/>
      <c r="D77" s="95" t="s">
        <v>261</v>
      </c>
      <c r="E77" s="86"/>
      <c r="F77" s="86"/>
      <c r="G77" s="94">
        <f>SUM(F60:F76)</f>
        <v>2525.5500000000002</v>
      </c>
      <c r="H77" s="86"/>
    </row>
    <row r="78" spans="3:8" x14ac:dyDescent="0.25">
      <c r="C78" s="61"/>
      <c r="D78" s="87"/>
      <c r="E78" s="86"/>
      <c r="F78" s="86"/>
      <c r="G78" s="86"/>
      <c r="H78" s="86"/>
    </row>
    <row r="79" spans="3:8" x14ac:dyDescent="0.25">
      <c r="C79" s="61"/>
      <c r="D79" s="92" t="s">
        <v>262</v>
      </c>
      <c r="E79" s="86"/>
      <c r="F79" s="86"/>
      <c r="G79" s="86"/>
      <c r="H79" s="86"/>
    </row>
    <row r="80" spans="3:8" x14ac:dyDescent="0.25">
      <c r="C80" s="61"/>
      <c r="D80" s="90" t="s">
        <v>263</v>
      </c>
      <c r="F80" s="88"/>
      <c r="G80" s="86"/>
      <c r="H80" s="86"/>
    </row>
    <row r="81" spans="3:8" x14ac:dyDescent="0.25">
      <c r="C81" s="61"/>
      <c r="D81" s="90" t="s">
        <v>264</v>
      </c>
      <c r="F81" s="88">
        <v>54.26</v>
      </c>
      <c r="G81" s="86"/>
      <c r="H81" s="86"/>
    </row>
    <row r="82" spans="3:8" x14ac:dyDescent="0.25">
      <c r="C82" s="61"/>
      <c r="D82" s="90" t="s">
        <v>265</v>
      </c>
      <c r="F82" s="88">
        <v>1586.23</v>
      </c>
      <c r="G82" s="86"/>
      <c r="H82" s="86"/>
    </row>
    <row r="83" spans="3:8" x14ac:dyDescent="0.25">
      <c r="C83" s="61"/>
      <c r="D83" s="95" t="s">
        <v>266</v>
      </c>
      <c r="E83" s="86"/>
      <c r="G83" s="94">
        <f>SUM(F80:F82)</f>
        <v>1640.49</v>
      </c>
      <c r="H83" s="86"/>
    </row>
    <row r="84" spans="3:8" x14ac:dyDescent="0.25">
      <c r="C84" s="61"/>
      <c r="D84" s="87"/>
      <c r="E84" s="86"/>
      <c r="F84" s="86"/>
      <c r="G84" s="86"/>
      <c r="H84" s="86"/>
    </row>
    <row r="85" spans="3:8" x14ac:dyDescent="0.25">
      <c r="C85" s="61"/>
      <c r="D85" s="92" t="s">
        <v>267</v>
      </c>
      <c r="E85" s="86"/>
      <c r="F85" s="86"/>
      <c r="G85" s="86"/>
      <c r="H85" s="86"/>
    </row>
    <row r="86" spans="3:8" x14ac:dyDescent="0.25">
      <c r="C86" s="61"/>
      <c r="D86" s="90" t="s">
        <v>268</v>
      </c>
      <c r="E86" s="86"/>
      <c r="F86" s="88"/>
      <c r="G86" s="86"/>
      <c r="H86" s="86"/>
    </row>
    <row r="87" spans="3:8" x14ac:dyDescent="0.25">
      <c r="C87" s="61"/>
      <c r="D87" s="90" t="s">
        <v>269</v>
      </c>
      <c r="E87" s="86"/>
      <c r="F87" s="88">
        <v>241.98</v>
      </c>
      <c r="G87" s="86"/>
      <c r="H87" s="86"/>
    </row>
    <row r="88" spans="3:8" x14ac:dyDescent="0.25">
      <c r="C88" s="61"/>
      <c r="D88" s="90" t="s">
        <v>270</v>
      </c>
      <c r="E88" s="86"/>
      <c r="F88" s="88"/>
      <c r="G88" s="86"/>
      <c r="H88" s="86"/>
    </row>
    <row r="89" spans="3:8" x14ac:dyDescent="0.25">
      <c r="C89" s="61"/>
      <c r="D89" s="90" t="s">
        <v>271</v>
      </c>
      <c r="E89" s="86"/>
      <c r="F89" s="88">
        <v>569</v>
      </c>
      <c r="G89" s="86"/>
      <c r="H89" s="86"/>
    </row>
    <row r="90" spans="3:8" x14ac:dyDescent="0.25">
      <c r="C90" s="61"/>
      <c r="D90" s="90" t="s">
        <v>272</v>
      </c>
      <c r="E90" s="86"/>
      <c r="F90" s="88"/>
      <c r="G90" s="86"/>
      <c r="H90" s="86"/>
    </row>
    <row r="91" spans="3:8" x14ac:dyDescent="0.25">
      <c r="C91" s="61"/>
      <c r="D91" s="90" t="s">
        <v>273</v>
      </c>
      <c r="E91" s="86"/>
      <c r="F91" s="88"/>
      <c r="G91" s="86"/>
      <c r="H91" s="86"/>
    </row>
    <row r="92" spans="3:8" x14ac:dyDescent="0.25">
      <c r="C92" s="61"/>
      <c r="D92" s="90" t="s">
        <v>274</v>
      </c>
      <c r="E92" s="86"/>
      <c r="F92" s="88"/>
      <c r="G92" s="86"/>
      <c r="H92" s="86"/>
    </row>
    <row r="93" spans="3:8" x14ac:dyDescent="0.25">
      <c r="C93" s="61"/>
      <c r="D93" s="90" t="s">
        <v>61</v>
      </c>
      <c r="E93" s="86"/>
      <c r="F93" s="88">
        <v>14988.23</v>
      </c>
      <c r="G93" s="86"/>
      <c r="H93" s="86"/>
    </row>
    <row r="94" spans="3:8" x14ac:dyDescent="0.25">
      <c r="C94" s="61"/>
      <c r="D94" s="90" t="s">
        <v>275</v>
      </c>
      <c r="E94" s="86"/>
      <c r="F94" s="88"/>
      <c r="G94" s="86"/>
      <c r="H94" s="86"/>
    </row>
    <row r="95" spans="3:8" x14ac:dyDescent="0.25">
      <c r="C95" s="61"/>
      <c r="D95" s="90" t="s">
        <v>276</v>
      </c>
      <c r="E95" s="86"/>
      <c r="F95" s="88"/>
      <c r="G95" s="86"/>
      <c r="H95" s="86"/>
    </row>
    <row r="96" spans="3:8" x14ac:dyDescent="0.25">
      <c r="C96" s="61"/>
      <c r="D96" s="90" t="s">
        <v>277</v>
      </c>
      <c r="E96" s="86"/>
      <c r="F96" s="88"/>
      <c r="G96" s="86"/>
      <c r="H96" s="86"/>
    </row>
    <row r="97" spans="3:8" x14ac:dyDescent="0.25">
      <c r="C97" s="61"/>
      <c r="D97" s="90" t="s">
        <v>278</v>
      </c>
      <c r="E97" s="86"/>
      <c r="F97" s="88"/>
      <c r="G97" s="86"/>
      <c r="H97" s="86"/>
    </row>
    <row r="98" spans="3:8" x14ac:dyDescent="0.25">
      <c r="C98" s="61"/>
      <c r="D98" s="90" t="s">
        <v>279</v>
      </c>
      <c r="E98" s="86"/>
      <c r="F98" s="88">
        <v>430.37</v>
      </c>
      <c r="G98" s="86"/>
      <c r="H98" s="86"/>
    </row>
    <row r="99" spans="3:8" x14ac:dyDescent="0.25">
      <c r="C99" s="61"/>
      <c r="D99" s="90" t="s">
        <v>280</v>
      </c>
      <c r="E99" s="86"/>
      <c r="F99" s="88"/>
      <c r="G99" s="86"/>
      <c r="H99" s="86"/>
    </row>
    <row r="100" spans="3:8" x14ac:dyDescent="0.25">
      <c r="C100" s="61"/>
      <c r="D100" s="90" t="s">
        <v>281</v>
      </c>
      <c r="E100" s="86"/>
      <c r="F100" s="88"/>
      <c r="G100" s="86"/>
      <c r="H100" s="86"/>
    </row>
    <row r="101" spans="3:8" x14ac:dyDescent="0.25">
      <c r="C101" s="61"/>
      <c r="D101" s="90" t="s">
        <v>282</v>
      </c>
      <c r="E101" s="86"/>
      <c r="F101" s="88"/>
      <c r="G101" s="86"/>
      <c r="H101" s="86"/>
    </row>
    <row r="102" spans="3:8" x14ac:dyDescent="0.25">
      <c r="C102" s="61"/>
      <c r="D102" s="90" t="s">
        <v>283</v>
      </c>
      <c r="E102" s="86"/>
      <c r="F102" s="88">
        <v>26.58</v>
      </c>
      <c r="G102" s="86"/>
      <c r="H102" s="86"/>
    </row>
    <row r="103" spans="3:8" x14ac:dyDescent="0.25">
      <c r="C103" s="61"/>
      <c r="D103" s="90" t="s">
        <v>284</v>
      </c>
      <c r="E103" s="86"/>
      <c r="F103" s="88">
        <v>207.4</v>
      </c>
      <c r="G103" s="86"/>
      <c r="H103" s="86"/>
    </row>
    <row r="104" spans="3:8" x14ac:dyDescent="0.25">
      <c r="C104" s="61"/>
      <c r="D104" s="90" t="s">
        <v>285</v>
      </c>
      <c r="E104" s="86"/>
      <c r="F104" s="88">
        <v>207.4</v>
      </c>
      <c r="G104" s="86"/>
      <c r="H104" s="86"/>
    </row>
    <row r="105" spans="3:8" x14ac:dyDescent="0.25">
      <c r="C105" s="61"/>
      <c r="D105" s="90" t="s">
        <v>286</v>
      </c>
      <c r="E105" s="86"/>
      <c r="F105" s="88">
        <v>497.63</v>
      </c>
      <c r="G105" s="86"/>
      <c r="H105" s="86"/>
    </row>
    <row r="106" spans="3:8" x14ac:dyDescent="0.25">
      <c r="C106" s="61"/>
      <c r="D106" s="90" t="s">
        <v>287</v>
      </c>
      <c r="E106" s="86"/>
      <c r="F106" s="88"/>
      <c r="G106" s="86"/>
      <c r="H106" s="86"/>
    </row>
    <row r="107" spans="3:8" x14ac:dyDescent="0.25">
      <c r="C107" s="61"/>
      <c r="D107" s="90" t="s">
        <v>288</v>
      </c>
      <c r="E107" s="86"/>
      <c r="F107" s="88"/>
      <c r="G107" s="86"/>
      <c r="H107" s="86"/>
    </row>
    <row r="108" spans="3:8" x14ac:dyDescent="0.25">
      <c r="C108" s="61"/>
      <c r="D108" s="95" t="s">
        <v>289</v>
      </c>
      <c r="E108" s="86"/>
      <c r="F108" s="86"/>
      <c r="G108" s="94">
        <f>SUM(F86:F107)</f>
        <v>17168.590000000004</v>
      </c>
      <c r="H108" s="86"/>
    </row>
    <row r="109" spans="3:8" x14ac:dyDescent="0.25">
      <c r="C109" s="61"/>
      <c r="D109" s="87"/>
      <c r="E109" s="86"/>
      <c r="F109" s="86"/>
      <c r="G109" s="86"/>
      <c r="H109" s="86"/>
    </row>
    <row r="110" spans="3:8" x14ac:dyDescent="0.25">
      <c r="C110" s="61"/>
      <c r="D110" s="92" t="s">
        <v>290</v>
      </c>
      <c r="E110" s="86"/>
      <c r="F110" s="86"/>
      <c r="G110" s="86"/>
      <c r="H110" s="86"/>
    </row>
    <row r="111" spans="3:8" x14ac:dyDescent="0.25">
      <c r="C111" s="61"/>
      <c r="D111" s="90" t="s">
        <v>291</v>
      </c>
      <c r="E111" s="86"/>
      <c r="F111" s="88"/>
      <c r="G111" s="86"/>
      <c r="H111" s="86"/>
    </row>
    <row r="112" spans="3:8" x14ac:dyDescent="0.25">
      <c r="C112" s="61"/>
      <c r="D112" s="90" t="s">
        <v>292</v>
      </c>
      <c r="E112" s="86"/>
      <c r="F112" s="88"/>
      <c r="G112" s="86"/>
      <c r="H112" s="86"/>
    </row>
    <row r="113" spans="3:8" x14ac:dyDescent="0.25">
      <c r="C113" s="61"/>
      <c r="D113" s="90" t="s">
        <v>293</v>
      </c>
      <c r="E113" s="86"/>
      <c r="F113" s="88">
        <v>20166</v>
      </c>
      <c r="G113" s="86"/>
      <c r="H113" s="86"/>
    </row>
    <row r="114" spans="3:8" x14ac:dyDescent="0.25">
      <c r="C114" s="61"/>
      <c r="D114" s="95" t="s">
        <v>294</v>
      </c>
      <c r="E114" s="86"/>
      <c r="F114" s="86"/>
      <c r="G114" s="94">
        <f>SUM(F111:F113)</f>
        <v>20166</v>
      </c>
      <c r="H114" s="86"/>
    </row>
    <row r="115" spans="3:8" x14ac:dyDescent="0.25">
      <c r="C115" s="61"/>
      <c r="D115" s="87"/>
      <c r="E115" s="86"/>
      <c r="F115" s="86"/>
      <c r="G115" s="86"/>
      <c r="H115" s="86"/>
    </row>
    <row r="116" spans="3:8" x14ac:dyDescent="0.25">
      <c r="C116" s="61"/>
      <c r="D116" s="92" t="s">
        <v>295</v>
      </c>
      <c r="E116" s="86"/>
      <c r="F116" s="86"/>
      <c r="G116" s="86"/>
      <c r="H116" s="86"/>
    </row>
    <row r="117" spans="3:8" x14ac:dyDescent="0.25">
      <c r="C117" s="61"/>
      <c r="D117" s="90" t="s">
        <v>296</v>
      </c>
      <c r="E117" s="86"/>
      <c r="F117" s="88">
        <v>350</v>
      </c>
      <c r="G117" s="86"/>
      <c r="H117" s="86"/>
    </row>
    <row r="118" spans="3:8" x14ac:dyDescent="0.25">
      <c r="C118" s="61"/>
      <c r="D118" s="90" t="s">
        <v>297</v>
      </c>
      <c r="E118" s="86"/>
      <c r="F118" s="88"/>
      <c r="G118" s="86"/>
      <c r="H118" s="86"/>
    </row>
    <row r="119" spans="3:8" x14ac:dyDescent="0.25">
      <c r="C119" s="61"/>
      <c r="D119" s="90" t="s">
        <v>298</v>
      </c>
      <c r="E119" s="86"/>
      <c r="F119" s="88"/>
      <c r="G119" s="86"/>
      <c r="H119" s="86"/>
    </row>
    <row r="120" spans="3:8" x14ac:dyDescent="0.25">
      <c r="C120" s="61"/>
      <c r="D120" s="90" t="s">
        <v>299</v>
      </c>
      <c r="E120" s="86"/>
      <c r="F120" s="88"/>
      <c r="G120" s="86"/>
      <c r="H120" s="86"/>
    </row>
    <row r="121" spans="3:8" x14ac:dyDescent="0.25">
      <c r="C121" s="61"/>
      <c r="D121" s="95" t="s">
        <v>300</v>
      </c>
      <c r="E121" s="86"/>
      <c r="F121" s="86"/>
      <c r="G121" s="94">
        <f>SUM(F117:F120)</f>
        <v>350</v>
      </c>
      <c r="H121" s="86"/>
    </row>
    <row r="122" spans="3:8" x14ac:dyDescent="0.25">
      <c r="C122" s="61"/>
      <c r="D122" s="87"/>
      <c r="E122" s="86"/>
      <c r="F122" s="86"/>
      <c r="G122" s="86"/>
      <c r="H122" s="86"/>
    </row>
    <row r="123" spans="3:8" x14ac:dyDescent="0.25">
      <c r="C123" s="61"/>
      <c r="D123" s="92" t="s">
        <v>301</v>
      </c>
      <c r="E123" s="86"/>
      <c r="F123" s="86"/>
      <c r="G123" s="86"/>
      <c r="H123" s="86"/>
    </row>
    <row r="124" spans="3:8" x14ac:dyDescent="0.25">
      <c r="C124" s="61"/>
      <c r="D124" s="90" t="s">
        <v>302</v>
      </c>
      <c r="E124" s="86"/>
      <c r="F124" s="88">
        <v>141.44999999999999</v>
      </c>
      <c r="G124" s="86"/>
      <c r="H124" s="86"/>
    </row>
    <row r="125" spans="3:8" x14ac:dyDescent="0.25">
      <c r="C125" s="61"/>
      <c r="D125" s="90" t="s">
        <v>303</v>
      </c>
      <c r="E125" s="86"/>
      <c r="F125" s="88"/>
      <c r="G125" s="86"/>
      <c r="H125" s="86"/>
    </row>
    <row r="126" spans="3:8" x14ac:dyDescent="0.25">
      <c r="C126" s="61"/>
      <c r="D126" s="90" t="s">
        <v>304</v>
      </c>
      <c r="E126" s="86"/>
      <c r="F126" s="88"/>
      <c r="G126" s="86"/>
      <c r="H126" s="86"/>
    </row>
    <row r="127" spans="3:8" x14ac:dyDescent="0.25">
      <c r="C127" s="61"/>
      <c r="D127" s="90" t="s">
        <v>305</v>
      </c>
      <c r="E127" s="86"/>
      <c r="F127" s="88"/>
      <c r="G127" s="86"/>
      <c r="H127" s="86"/>
    </row>
    <row r="128" spans="3:8" x14ac:dyDescent="0.25">
      <c r="C128" s="61"/>
      <c r="D128" s="90" t="s">
        <v>306</v>
      </c>
      <c r="E128" s="86"/>
      <c r="F128" s="88"/>
      <c r="G128" s="86"/>
      <c r="H128" s="86"/>
    </row>
    <row r="129" spans="3:8" x14ac:dyDescent="0.25">
      <c r="C129" s="61"/>
      <c r="D129" s="90" t="s">
        <v>307</v>
      </c>
      <c r="E129" s="86"/>
      <c r="F129" s="88"/>
      <c r="G129" s="86"/>
      <c r="H129" s="86"/>
    </row>
    <row r="130" spans="3:8" x14ac:dyDescent="0.25">
      <c r="C130" s="61"/>
      <c r="D130" s="90" t="s">
        <v>308</v>
      </c>
      <c r="E130" s="86"/>
      <c r="F130" s="88"/>
      <c r="G130" s="86"/>
      <c r="H130" s="86"/>
    </row>
    <row r="131" spans="3:8" x14ac:dyDescent="0.25">
      <c r="C131" s="61"/>
      <c r="D131" s="95" t="s">
        <v>309</v>
      </c>
      <c r="E131" s="86"/>
      <c r="F131" s="86"/>
      <c r="G131" s="94">
        <f>SUM(F124:F129)</f>
        <v>141.44999999999999</v>
      </c>
      <c r="H131" s="86"/>
    </row>
    <row r="132" spans="3:8" x14ac:dyDescent="0.25">
      <c r="C132" s="61"/>
      <c r="D132" s="87"/>
      <c r="E132" s="86"/>
      <c r="F132" s="86"/>
      <c r="G132" s="86"/>
      <c r="H132" s="86"/>
    </row>
    <row r="133" spans="3:8" x14ac:dyDescent="0.25">
      <c r="C133" s="61"/>
      <c r="D133" s="92" t="s">
        <v>310</v>
      </c>
      <c r="E133" s="86"/>
      <c r="F133" s="86"/>
      <c r="G133" s="86"/>
      <c r="H133" s="86"/>
    </row>
    <row r="134" spans="3:8" x14ac:dyDescent="0.25">
      <c r="C134" s="61"/>
      <c r="D134" s="92" t="s">
        <v>311</v>
      </c>
      <c r="E134" s="86"/>
      <c r="F134" s="86"/>
      <c r="G134" s="86"/>
      <c r="H134" s="86"/>
    </row>
    <row r="135" spans="3:8" x14ac:dyDescent="0.25">
      <c r="C135" s="61"/>
      <c r="D135" s="90" t="s">
        <v>312</v>
      </c>
      <c r="E135" s="88">
        <v>63.65</v>
      </c>
      <c r="F135" s="86"/>
      <c r="G135" s="86"/>
      <c r="H135" s="86"/>
    </row>
    <row r="136" spans="3:8" x14ac:dyDescent="0.25">
      <c r="C136" s="61"/>
      <c r="D136" s="90" t="s">
        <v>313</v>
      </c>
      <c r="E136" s="88">
        <v>36.24</v>
      </c>
      <c r="F136" s="86"/>
      <c r="G136" s="86"/>
      <c r="H136" s="86"/>
    </row>
    <row r="137" spans="3:8" x14ac:dyDescent="0.25">
      <c r="C137" s="61"/>
      <c r="D137" s="90" t="s">
        <v>314</v>
      </c>
      <c r="E137" s="88">
        <v>30.34</v>
      </c>
      <c r="F137" s="86"/>
      <c r="G137" s="86"/>
      <c r="H137" s="86"/>
    </row>
    <row r="138" spans="3:8" x14ac:dyDescent="0.25">
      <c r="C138" s="61"/>
      <c r="D138" s="90" t="s">
        <v>315</v>
      </c>
      <c r="E138" s="88">
        <v>1256.4000000000001</v>
      </c>
      <c r="F138" s="86"/>
      <c r="G138" s="86"/>
      <c r="H138" s="86"/>
    </row>
    <row r="139" spans="3:8" x14ac:dyDescent="0.25">
      <c r="C139" s="61"/>
      <c r="D139" s="90" t="s">
        <v>316</v>
      </c>
      <c r="E139" s="88">
        <v>494.14</v>
      </c>
      <c r="F139" s="86"/>
      <c r="G139" s="86"/>
      <c r="H139" s="86"/>
    </row>
    <row r="140" spans="3:8" x14ac:dyDescent="0.25">
      <c r="C140" s="61"/>
      <c r="D140" s="90" t="s">
        <v>317</v>
      </c>
      <c r="E140" s="88">
        <v>37.69</v>
      </c>
      <c r="F140" s="86"/>
      <c r="G140" s="86"/>
      <c r="H140" s="86"/>
    </row>
    <row r="141" spans="3:8" x14ac:dyDescent="0.25">
      <c r="C141" s="61"/>
      <c r="D141" s="90" t="s">
        <v>318</v>
      </c>
      <c r="E141" s="88"/>
      <c r="F141" s="86"/>
      <c r="G141" s="86"/>
      <c r="H141" s="86"/>
    </row>
    <row r="142" spans="3:8" x14ac:dyDescent="0.25">
      <c r="C142" s="61"/>
      <c r="D142" s="95" t="s">
        <v>319</v>
      </c>
      <c r="E142" s="86"/>
      <c r="F142" s="94">
        <f>SUM(E135:E141)</f>
        <v>1918.46</v>
      </c>
      <c r="G142" s="86"/>
      <c r="H142" s="86"/>
    </row>
    <row r="143" spans="3:8" x14ac:dyDescent="0.25">
      <c r="C143" s="61"/>
      <c r="D143" s="90"/>
      <c r="E143" s="86"/>
      <c r="F143" s="86"/>
      <c r="G143" s="86"/>
      <c r="H143" s="86"/>
    </row>
    <row r="144" spans="3:8" x14ac:dyDescent="0.25">
      <c r="C144" s="61"/>
      <c r="D144" s="92" t="s">
        <v>320</v>
      </c>
      <c r="E144" s="86"/>
      <c r="F144" s="86"/>
      <c r="G144" s="86"/>
      <c r="H144" s="86"/>
    </row>
    <row r="145" spans="3:8" x14ac:dyDescent="0.25">
      <c r="C145" s="61"/>
      <c r="D145" s="90" t="s">
        <v>321</v>
      </c>
      <c r="E145" s="88"/>
      <c r="F145" s="86"/>
      <c r="G145" s="86"/>
      <c r="H145" s="86"/>
    </row>
    <row r="146" spans="3:8" x14ac:dyDescent="0.25">
      <c r="C146" s="61"/>
      <c r="D146" s="90" t="s">
        <v>322</v>
      </c>
      <c r="E146" s="88">
        <v>220.94</v>
      </c>
      <c r="F146" s="86"/>
      <c r="G146" s="86"/>
      <c r="H146" s="86"/>
    </row>
    <row r="147" spans="3:8" x14ac:dyDescent="0.25">
      <c r="C147" s="61"/>
      <c r="D147" s="90" t="s">
        <v>323</v>
      </c>
      <c r="E147" s="88"/>
      <c r="F147" s="86"/>
      <c r="G147" s="86"/>
      <c r="H147" s="86"/>
    </row>
    <row r="148" spans="3:8" x14ac:dyDescent="0.25">
      <c r="C148" s="61"/>
      <c r="D148" s="90" t="s">
        <v>324</v>
      </c>
      <c r="E148" s="88"/>
      <c r="F148" s="86"/>
      <c r="G148" s="86"/>
      <c r="H148" s="86"/>
    </row>
    <row r="149" spans="3:8" x14ac:dyDescent="0.25">
      <c r="C149" s="61"/>
      <c r="D149" s="90" t="s">
        <v>325</v>
      </c>
      <c r="E149" s="88"/>
      <c r="F149" s="86"/>
      <c r="G149" s="86"/>
      <c r="H149" s="86"/>
    </row>
    <row r="150" spans="3:8" x14ac:dyDescent="0.25">
      <c r="C150" s="61"/>
      <c r="D150" s="95" t="s">
        <v>326</v>
      </c>
      <c r="E150" s="86"/>
      <c r="F150" s="94">
        <f>SUM(E145:E149)</f>
        <v>220.94</v>
      </c>
      <c r="G150" s="86"/>
      <c r="H150" s="86"/>
    </row>
    <row r="151" spans="3:8" x14ac:dyDescent="0.25">
      <c r="C151" s="61"/>
      <c r="D151" s="90"/>
      <c r="E151" s="86"/>
      <c r="F151" s="86"/>
      <c r="G151" s="86"/>
      <c r="H151" s="86"/>
    </row>
    <row r="152" spans="3:8" x14ac:dyDescent="0.25">
      <c r="C152" s="61"/>
      <c r="D152" s="92" t="s">
        <v>327</v>
      </c>
      <c r="E152" s="86"/>
      <c r="F152" s="86"/>
      <c r="G152" s="86"/>
      <c r="H152" s="86"/>
    </row>
    <row r="153" spans="3:8" x14ac:dyDescent="0.25">
      <c r="C153" s="61"/>
      <c r="D153" s="90" t="s">
        <v>328</v>
      </c>
      <c r="E153" s="88">
        <v>407.26</v>
      </c>
      <c r="F153" s="86"/>
      <c r="G153" s="86"/>
      <c r="H153" s="86"/>
    </row>
    <row r="154" spans="3:8" x14ac:dyDescent="0.25">
      <c r="C154" s="61"/>
      <c r="D154" s="90" t="s">
        <v>329</v>
      </c>
      <c r="E154" s="88">
        <v>42.24</v>
      </c>
      <c r="F154" s="86"/>
      <c r="G154" s="86"/>
      <c r="H154" s="86"/>
    </row>
    <row r="155" spans="3:8" x14ac:dyDescent="0.25">
      <c r="C155" s="61"/>
      <c r="D155" s="90" t="s">
        <v>330</v>
      </c>
      <c r="E155" s="88">
        <v>583.78</v>
      </c>
      <c r="F155" s="86"/>
      <c r="G155" s="86"/>
      <c r="H155" s="86"/>
    </row>
    <row r="156" spans="3:8" x14ac:dyDescent="0.25">
      <c r="C156" s="61"/>
      <c r="D156" s="90" t="s">
        <v>331</v>
      </c>
      <c r="E156" s="88">
        <v>22.8</v>
      </c>
      <c r="F156" s="86"/>
      <c r="G156" s="86"/>
      <c r="H156" s="86"/>
    </row>
    <row r="157" spans="3:8" x14ac:dyDescent="0.25">
      <c r="C157" s="61"/>
      <c r="D157" s="90" t="s">
        <v>332</v>
      </c>
      <c r="E157" s="88">
        <v>42.24</v>
      </c>
      <c r="F157" s="86"/>
      <c r="G157" s="86"/>
      <c r="H157" s="86"/>
    </row>
    <row r="158" spans="3:8" x14ac:dyDescent="0.25">
      <c r="C158" s="61"/>
      <c r="D158" s="95" t="s">
        <v>333</v>
      </c>
      <c r="E158" s="86"/>
      <c r="F158" s="94">
        <f>SUM(E153:E157)</f>
        <v>1098.32</v>
      </c>
      <c r="G158" s="86"/>
      <c r="H158" s="86"/>
    </row>
    <row r="159" spans="3:8" x14ac:dyDescent="0.25">
      <c r="C159" s="61"/>
      <c r="D159" s="87"/>
      <c r="E159" s="86"/>
      <c r="F159" s="86"/>
      <c r="G159" s="86"/>
      <c r="H159" s="86"/>
    </row>
    <row r="160" spans="3:8" x14ac:dyDescent="0.25">
      <c r="C160" s="61"/>
      <c r="D160" s="92" t="s">
        <v>334</v>
      </c>
      <c r="E160" s="86"/>
      <c r="F160" s="86"/>
      <c r="G160" s="86"/>
      <c r="H160" s="86"/>
    </row>
    <row r="161" spans="3:8" x14ac:dyDescent="0.25">
      <c r="C161" s="61"/>
      <c r="D161" s="90" t="s">
        <v>335</v>
      </c>
      <c r="E161" s="88">
        <v>582.54999999999995</v>
      </c>
      <c r="F161" s="86"/>
      <c r="G161" s="86"/>
      <c r="H161" s="86"/>
    </row>
    <row r="162" spans="3:8" x14ac:dyDescent="0.25">
      <c r="C162" s="61"/>
      <c r="D162" s="90" t="s">
        <v>336</v>
      </c>
      <c r="E162" s="88">
        <v>61.99</v>
      </c>
      <c r="F162" s="86"/>
      <c r="G162" s="86"/>
      <c r="H162" s="86"/>
    </row>
    <row r="163" spans="3:8" x14ac:dyDescent="0.25">
      <c r="C163" s="61"/>
      <c r="D163" s="90" t="s">
        <v>337</v>
      </c>
      <c r="E163" s="88">
        <v>748.38</v>
      </c>
      <c r="F163" s="86"/>
      <c r="G163" s="86"/>
      <c r="H163" s="86"/>
    </row>
    <row r="164" spans="3:8" x14ac:dyDescent="0.25">
      <c r="C164" s="61"/>
      <c r="D164" s="95" t="s">
        <v>338</v>
      </c>
      <c r="E164" s="86"/>
      <c r="F164" s="94">
        <f>SUM(E161:E163)</f>
        <v>1392.92</v>
      </c>
      <c r="G164" s="86"/>
      <c r="H164" s="86"/>
    </row>
    <row r="165" spans="3:8" x14ac:dyDescent="0.25">
      <c r="C165" s="61"/>
      <c r="D165" s="87"/>
      <c r="E165" s="86"/>
      <c r="F165" s="86"/>
      <c r="G165" s="86"/>
      <c r="H165" s="86"/>
    </row>
    <row r="166" spans="3:8" x14ac:dyDescent="0.25">
      <c r="C166" s="61"/>
      <c r="D166" s="95" t="s">
        <v>339</v>
      </c>
      <c r="E166" s="86"/>
      <c r="F166" s="86"/>
      <c r="G166" s="94">
        <f>SUM(F142+F150+F158+F164)</f>
        <v>4630.6400000000003</v>
      </c>
      <c r="H166" s="86"/>
    </row>
    <row r="167" spans="3:8" x14ac:dyDescent="0.25">
      <c r="C167" s="61"/>
      <c r="D167" s="87"/>
      <c r="E167" s="86"/>
      <c r="F167" s="86"/>
      <c r="G167" s="86"/>
      <c r="H167" s="86"/>
    </row>
    <row r="168" spans="3:8" x14ac:dyDescent="0.25">
      <c r="C168" s="61"/>
      <c r="D168" s="92" t="s">
        <v>340</v>
      </c>
      <c r="E168" s="86"/>
      <c r="F168" s="86"/>
      <c r="G168" s="86"/>
      <c r="H168" s="86"/>
    </row>
    <row r="169" spans="3:8" x14ac:dyDescent="0.25">
      <c r="C169" s="61"/>
      <c r="D169" s="97" t="s">
        <v>341</v>
      </c>
      <c r="E169" s="86"/>
      <c r="F169" s="88">
        <v>1000</v>
      </c>
      <c r="G169" s="86"/>
      <c r="H169" s="86"/>
    </row>
    <row r="170" spans="3:8" x14ac:dyDescent="0.25">
      <c r="C170" s="61"/>
      <c r="D170" s="87" t="s">
        <v>342</v>
      </c>
      <c r="E170" s="86"/>
      <c r="F170" s="88">
        <v>3935</v>
      </c>
      <c r="G170" s="86"/>
      <c r="H170" s="86"/>
    </row>
    <row r="171" spans="3:8" x14ac:dyDescent="0.25">
      <c r="C171" s="61"/>
      <c r="D171" s="87" t="s">
        <v>343</v>
      </c>
      <c r="E171" s="86"/>
      <c r="F171" s="88"/>
      <c r="G171" s="86"/>
      <c r="H171" s="86"/>
    </row>
    <row r="172" spans="3:8" x14ac:dyDescent="0.25">
      <c r="C172" s="61"/>
      <c r="D172" s="87" t="s">
        <v>344</v>
      </c>
      <c r="E172" s="86"/>
      <c r="F172" s="88"/>
      <c r="G172" s="86"/>
      <c r="H172" s="86"/>
    </row>
    <row r="173" spans="3:8" x14ac:dyDescent="0.25">
      <c r="C173" s="61"/>
      <c r="D173" s="87" t="s">
        <v>345</v>
      </c>
      <c r="E173" s="86"/>
      <c r="F173" s="88"/>
      <c r="G173" s="86"/>
      <c r="H173" s="86"/>
    </row>
    <row r="174" spans="3:8" x14ac:dyDescent="0.25">
      <c r="C174" s="61"/>
      <c r="D174" s="87" t="s">
        <v>346</v>
      </c>
      <c r="E174" s="86"/>
      <c r="F174" s="88"/>
      <c r="G174" s="86"/>
      <c r="H174" s="86"/>
    </row>
    <row r="175" spans="3:8" x14ac:dyDescent="0.25">
      <c r="C175" s="61"/>
      <c r="D175" s="89" t="s">
        <v>347</v>
      </c>
      <c r="E175" s="86"/>
      <c r="F175" s="86"/>
      <c r="G175" s="94">
        <f>SUM(F169:F174)</f>
        <v>4935</v>
      </c>
      <c r="H175" s="86"/>
    </row>
    <row r="176" spans="3:8" x14ac:dyDescent="0.25">
      <c r="C176" s="61"/>
      <c r="D176" s="89"/>
      <c r="E176" s="86"/>
      <c r="F176" s="86"/>
      <c r="G176" s="86"/>
      <c r="H176" s="86"/>
    </row>
    <row r="177" spans="3:8" x14ac:dyDescent="0.25">
      <c r="C177" s="61"/>
      <c r="D177" s="89" t="s">
        <v>348</v>
      </c>
      <c r="E177" s="86"/>
      <c r="F177" s="86"/>
      <c r="G177" s="86"/>
      <c r="H177" s="86"/>
    </row>
    <row r="178" spans="3:8" x14ac:dyDescent="0.25">
      <c r="C178" s="61"/>
      <c r="D178" s="87" t="s">
        <v>349</v>
      </c>
      <c r="E178" s="86"/>
      <c r="F178" s="88"/>
      <c r="G178" s="86"/>
      <c r="H178" s="86"/>
    </row>
    <row r="179" spans="3:8" x14ac:dyDescent="0.25">
      <c r="C179" s="61"/>
      <c r="D179" s="89" t="s">
        <v>350</v>
      </c>
      <c r="E179" s="86"/>
      <c r="F179" s="86"/>
      <c r="G179" s="94">
        <f>SUM(F178)</f>
        <v>0</v>
      </c>
      <c r="H179" s="86"/>
    </row>
    <row r="180" spans="3:8" x14ac:dyDescent="0.25">
      <c r="C180" s="61"/>
      <c r="D180" s="87"/>
      <c r="E180" s="86"/>
      <c r="F180" s="86"/>
      <c r="G180" s="86"/>
      <c r="H180" s="86"/>
    </row>
    <row r="181" spans="3:8" x14ac:dyDescent="0.25">
      <c r="C181" s="61"/>
      <c r="D181" s="89" t="s">
        <v>351</v>
      </c>
      <c r="E181" s="86"/>
      <c r="F181" s="86"/>
      <c r="G181" s="86"/>
      <c r="H181" s="86"/>
    </row>
    <row r="182" spans="3:8" x14ac:dyDescent="0.25">
      <c r="C182" s="61"/>
      <c r="D182" s="87" t="s">
        <v>352</v>
      </c>
      <c r="E182" s="86"/>
      <c r="F182" s="88"/>
      <c r="G182" s="86"/>
      <c r="H182" s="86"/>
    </row>
    <row r="183" spans="3:8" x14ac:dyDescent="0.25">
      <c r="C183" s="61"/>
      <c r="D183" s="87" t="s">
        <v>353</v>
      </c>
      <c r="E183" s="86"/>
      <c r="F183" s="88"/>
      <c r="G183" s="86"/>
      <c r="H183" s="86"/>
    </row>
    <row r="184" spans="3:8" x14ac:dyDescent="0.25">
      <c r="C184" s="61"/>
      <c r="D184" s="89" t="s">
        <v>354</v>
      </c>
      <c r="E184" s="86"/>
      <c r="F184" s="86"/>
      <c r="G184" s="94">
        <f>SUM(F182:F183)</f>
        <v>0</v>
      </c>
      <c r="H184" s="86"/>
    </row>
    <row r="185" spans="3:8" x14ac:dyDescent="0.25">
      <c r="C185" s="61"/>
      <c r="D185" s="87"/>
      <c r="E185" s="86"/>
      <c r="F185" s="86"/>
      <c r="G185" s="86"/>
      <c r="H185" s="86"/>
    </row>
    <row r="186" spans="3:8" ht="18.75" x14ac:dyDescent="0.3">
      <c r="C186" s="141" t="s">
        <v>355</v>
      </c>
      <c r="D186" s="142"/>
      <c r="E186" s="86"/>
      <c r="F186" s="86"/>
      <c r="G186" s="94">
        <f>SUM(G27+G28+G34+G42+G50+G57+G77+G83+G108+G114+G121+G131+G166+G175+G179+G184+G26)</f>
        <v>126730.17000000001</v>
      </c>
      <c r="H186" s="86"/>
    </row>
    <row r="187" spans="3:8" ht="18.75" x14ac:dyDescent="0.3">
      <c r="C187" s="141" t="s">
        <v>356</v>
      </c>
      <c r="D187" s="142"/>
      <c r="E187" s="86"/>
      <c r="F187" s="86"/>
      <c r="G187" s="94">
        <f>(H23-G186)</f>
        <v>-32783.19</v>
      </c>
      <c r="H187" s="86"/>
    </row>
    <row r="188" spans="3:8" ht="18.75" x14ac:dyDescent="0.3">
      <c r="C188" s="143" t="s">
        <v>357</v>
      </c>
      <c r="D188" s="143"/>
      <c r="E188" s="86"/>
      <c r="F188" s="86"/>
      <c r="G188" s="94">
        <f>G187</f>
        <v>-32783.19</v>
      </c>
      <c r="H188" s="86"/>
    </row>
  </sheetData>
  <mergeCells count="5">
    <mergeCell ref="C186:D186"/>
    <mergeCell ref="C187:D187"/>
    <mergeCell ref="C188:D188"/>
    <mergeCell ref="C2:D2"/>
    <mergeCell ref="C3: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52615c-04a0-4fd8-aaf8-f9ccab005dba">
      <Terms xmlns="http://schemas.microsoft.com/office/infopath/2007/PartnerControls"/>
    </lcf76f155ced4ddcb4097134ff3c332f>
    <TaxCatchAll xmlns="ffc59164-8697-43d2-8db2-96a49516ca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5EAFA0756A08498C2042531DB7869D" ma:contentTypeVersion="14" ma:contentTypeDescription="Create a new document." ma:contentTypeScope="" ma:versionID="160709d9d5aad9f71a181823f935e582">
  <xsd:schema xmlns:xsd="http://www.w3.org/2001/XMLSchema" xmlns:xs="http://www.w3.org/2001/XMLSchema" xmlns:p="http://schemas.microsoft.com/office/2006/metadata/properties" xmlns:ns2="d452615c-04a0-4fd8-aaf8-f9ccab005dba" xmlns:ns3="ffc59164-8697-43d2-8db2-96a49516ca5e" targetNamespace="http://schemas.microsoft.com/office/2006/metadata/properties" ma:root="true" ma:fieldsID="171f4932f4f9d7524097986cbe86f21e" ns2:_="" ns3:_="">
    <xsd:import namespace="d452615c-04a0-4fd8-aaf8-f9ccab005dba"/>
    <xsd:import namespace="ffc59164-8697-43d2-8db2-96a49516ca5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2615c-04a0-4fd8-aaf8-f9ccab005d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8913b15-daf5-49cd-80cd-faa790994200"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59164-8697-43d2-8db2-96a49516ca5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0f8928e-4b41-4f77-8063-a02a58a1dccc}" ma:internalName="TaxCatchAll" ma:showField="CatchAllData" ma:web="ffc59164-8697-43d2-8db2-96a49516ca5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5C8023-1943-4EA3-9BBD-0A84B3B81805}">
  <ds:schemaRefs>
    <ds:schemaRef ds:uri="http://schemas.microsoft.com/sharepoint/v3/contenttype/forms"/>
  </ds:schemaRefs>
</ds:datastoreItem>
</file>

<file path=customXml/itemProps2.xml><?xml version="1.0" encoding="utf-8"?>
<ds:datastoreItem xmlns:ds="http://schemas.openxmlformats.org/officeDocument/2006/customXml" ds:itemID="{0A8E1628-D238-45D0-9138-F9D1031E70BF}">
  <ds:schemaRefs>
    <ds:schemaRef ds:uri="http://purl.org/dc/terms/"/>
    <ds:schemaRef ds:uri="http://schemas.microsoft.com/office/2006/documentManagement/types"/>
    <ds:schemaRef ds:uri="d452615c-04a0-4fd8-aaf8-f9ccab005dba"/>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ffc59164-8697-43d2-8db2-96a49516ca5e"/>
    <ds:schemaRef ds:uri="http://www.w3.org/XML/1998/namespace"/>
    <ds:schemaRef ds:uri="http://purl.org/dc/dcmitype/"/>
  </ds:schemaRefs>
</ds:datastoreItem>
</file>

<file path=customXml/itemProps3.xml><?xml version="1.0" encoding="utf-8"?>
<ds:datastoreItem xmlns:ds="http://schemas.openxmlformats.org/officeDocument/2006/customXml" ds:itemID="{4B3BB82C-71E5-464E-8C5E-D38C9C90FB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2615c-04a0-4fd8-aaf8-f9ccab005dba"/>
    <ds:schemaRef ds:uri="ffc59164-8697-43d2-8db2-96a49516c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Master Budget</vt:lpstr>
      <vt:lpstr>Calculations Sheet</vt:lpstr>
      <vt:lpstr>Bank Accts Fields Instructions</vt:lpstr>
      <vt:lpstr>Oct 2022</vt:lpstr>
      <vt:lpstr>Nov2022</vt:lpstr>
      <vt:lpstr>Dec 2022</vt:lpstr>
      <vt:lpstr>1st Quarter</vt:lpstr>
      <vt:lpstr>Jan 2023</vt:lpstr>
      <vt:lpstr>Feb 2023</vt:lpstr>
      <vt:lpstr>March 2023</vt:lpstr>
      <vt:lpstr>2nd Quarter</vt:lpstr>
      <vt:lpstr>April 2023</vt:lpstr>
      <vt:lpstr>May 2023</vt:lpstr>
      <vt:lpstr>June 2023</vt:lpstr>
      <vt:lpstr>3rd Quarter</vt:lpstr>
      <vt:lpstr>July 2023</vt:lpstr>
      <vt:lpstr>Aug 2023</vt:lpstr>
      <vt:lpstr>Sept 2023</vt:lpstr>
      <vt:lpstr>4th Quarter</vt:lpstr>
      <vt:lpstr>Year End Totals</vt:lpstr>
      <vt:lpstr>'Master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Terri Maines, Bookkeeper</cp:lastModifiedBy>
  <cp:revision/>
  <cp:lastPrinted>2023-09-15T17:58:32Z</cp:lastPrinted>
  <dcterms:created xsi:type="dcterms:W3CDTF">2021-10-14T17:34:38Z</dcterms:created>
  <dcterms:modified xsi:type="dcterms:W3CDTF">2023-09-18T16:14:51Z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0x010100F85EAFA0756A08498C2042531DB7869D</vt:lpwstr>
  </property>
  <property fmtid="{D5CDD505-2E9C-101B-9397-08002B2CF9AE}" pid="3" name="MediaServiceImageTags">
    <vt:lpwstr/>
  </property>
</Properties>
</file>